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madhava_r\Downloads\"/>
    </mc:Choice>
  </mc:AlternateContent>
  <xr:revisionPtr revIDLastSave="0" documentId="13_ncr:1_{0BE2708F-6A6A-44CC-9FE9-DD3964763CFE}" xr6:coauthVersionLast="36" xr6:coauthVersionMax="47" xr10:uidLastSave="{00000000-0000-0000-0000-000000000000}"/>
  <bookViews>
    <workbookView xWindow="-113" yWindow="-113" windowWidth="19418" windowHeight="10298" activeTab="1" xr2:uid="{00000000-000D-0000-FFFF-FFFF00000000}"/>
  </bookViews>
  <sheets>
    <sheet name="Strings-1" sheetId="1" r:id="rId1"/>
    <sheet name="Strings-2" sheetId="2" r:id="rId2"/>
  </sheets>
  <calcPr calcId="191029"/>
  <extLst>
    <ext uri="GoogleSheetsCustomDataVersion2">
      <go:sheetsCustomData xmlns:go="http://customooxmlschemas.google.com/" r:id="rId5" roundtripDataChecksum="CsdCl/NEC0SEwwO+wTQ/kbdvGJKOban2LouOg/xWfkM="/>
    </ext>
  </extLst>
</workbook>
</file>

<file path=xl/calcChain.xml><?xml version="1.0" encoding="utf-8"?>
<calcChain xmlns="http://schemas.openxmlformats.org/spreadsheetml/2006/main">
  <c r="C741" i="1" l="1"/>
  <c r="C692" i="1"/>
  <c r="C665" i="1"/>
  <c r="C566" i="1"/>
  <c r="C519" i="1"/>
  <c r="C111" i="1"/>
  <c r="C2" i="1"/>
  <c r="C77" i="1"/>
  <c r="C28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</calcChain>
</file>

<file path=xl/sharedStrings.xml><?xml version="1.0" encoding="utf-8"?>
<sst xmlns="http://schemas.openxmlformats.org/spreadsheetml/2006/main" count="874" uniqueCount="833">
  <si>
    <t>English</t>
  </si>
  <si>
    <t>Hindi</t>
  </si>
  <si>
    <t>Sign in or register</t>
  </si>
  <si>
    <t>Sign in</t>
  </si>
  <si>
    <t>Welcome !</t>
  </si>
  <si>
    <t>Not a valid username</t>
  </si>
  <si>
    <t>Password must be greater than 5 characters</t>
  </si>
  <si>
    <t>Username</t>
  </si>
  <si>
    <t>"Login failed"</t>
  </si>
  <si>
    <t>Next</t>
  </si>
  <si>
    <t>Password</t>
  </si>
  <si>
    <t>Login</t>
  </si>
  <si>
    <t>HWC Mobile App</t>
  </si>
  <si>
    <t>HWC</t>
  </si>
  <si>
    <t>Facility</t>
  </si>
  <si>
    <t>Outreach</t>
  </si>
  <si>
    <t>System Issue</t>
  </si>
  <si>
    <t>Manual Issue</t>
  </si>
  <si>
    <t>Wellness Activity</t>
  </si>
  <si>
    <t>Training</t>
  </si>
  <si>
    <t>Health Mela</t>
  </si>
  <si>
    <t>VHSNC/ VHSND</t>
  </si>
  <si>
    <t>Register Patient</t>
  </si>
  <si>
    <t>Tap here to Search</t>
  </si>
  <si>
    <t>Registered Patients</t>
  </si>
  <si>
    <t>login_settings</t>
  </si>
  <si>
    <t>Personal Details</t>
  </si>
  <si>
    <t>First Name</t>
  </si>
  <si>
    <t xml:space="preserve">Last Name/ Surname </t>
  </si>
  <si>
    <t>Contact No</t>
  </si>
  <si>
    <t>Select Subcategory</t>
  </si>
  <si>
    <t>Select Category</t>
  </si>
  <si>
    <t>Select Reason for Visit</t>
  </si>
  <si>
    <t>Select Unit of Duration</t>
  </si>
  <si>
    <t>Visit Details</t>
  </si>
  <si>
    <t xml:space="preserve">Duration: </t>
  </si>
  <si>
    <t xml:space="preserve">Dispensed: </t>
  </si>
  <si>
    <t>ABHA Number</t>
  </si>
  <si>
    <t>Name</t>
  </si>
  <si>
    <t>Phone No</t>
  </si>
  <si>
    <t>Registration</t>
  </si>
  <si>
    <t>Advance Search</t>
  </si>
  <si>
    <t>Search</t>
  </si>
  <si>
    <t>Do you want to go back?</t>
  </si>
  <si>
    <t>offline</t>
  </si>
  <si>
    <t>Something went wrong</t>
  </si>
  <si>
    <t>Unable to connect to server</t>
  </si>
  <si>
    <t>Try again later</t>
  </si>
  <si>
    <t>Try Again!</t>
  </si>
  <si>
    <t>Go to Home</t>
  </si>
  <si>
    <t>Beneficiary Name</t>
  </si>
  <si>
    <t>OTP Resent</t>
  </si>
  <si>
    <t>Form</t>
  </si>
  <si>
    <t>Medicine</t>
  </si>
  <si>
    <t>Dosage</t>
  </si>
  <si>
    <t>Submit</t>
  </si>
  <si>
    <t>Frequency</t>
  </si>
  <si>
    <t>Vitals</t>
  </si>
  <si>
    <t>Location Details</t>
  </si>
  <si>
    <t>Personal Info</t>
  </si>
  <si>
    <t>Revisit Details</t>
  </si>
  <si>
    <t>Case Record</t>
  </si>
  <si>
    <t>Lab Record</t>
  </si>
  <si>
    <t>Pharmacist Record</t>
  </si>
  <si>
    <t>ANC</t>
  </si>
  <si>
    <t>PNC</t>
  </si>
  <si>
    <t>Immunization</t>
  </si>
  <si>
    <t>Weight(kg)</t>
  </si>
  <si>
    <t>Temperature(F)</t>
  </si>
  <si>
    <t>BP (mmHg) Diastolic</t>
  </si>
  <si>
    <t>BP (mmHg) Systolic</t>
  </si>
  <si>
    <t>Submit to Doctor</t>
  </si>
  <si>
    <t>Prescription</t>
  </si>
  <si>
    <t>Investigation</t>
  </si>
  <si>
    <t>Examination</t>
  </si>
  <si>
    <t>Other Information</t>
  </si>
  <si>
    <t>Info</t>
  </si>
  <si>
    <t>Data saved successfully. Do you want to link Care Context?</t>
  </si>
  <si>
    <t>Do you want to cancel Care Context?</t>
  </si>
  <si>
    <t>ABHA Care Context Mapping</t>
  </si>
  <si>
    <t>Generate OTP</t>
  </si>
  <si>
    <t>Created Date</t>
  </si>
  <si>
    <t>OTP sent to your registered mobile number</t>
  </si>
  <si>
    <t>Add</t>
  </si>
  <si>
    <t>Stock Unavailable</t>
  </si>
  <si>
    <t>View Prescription</t>
  </si>
  <si>
    <t>Category</t>
  </si>
  <si>
    <t>Sub Category</t>
  </si>
  <si>
    <t>Reason For Visit</t>
  </si>
  <si>
    <t>Duration In Unit</t>
  </si>
  <si>
    <t>Cancel</t>
  </si>
  <si>
    <t>Previous</t>
  </si>
  <si>
    <t>Anthropometry</t>
  </si>
  <si>
    <t>Benificiary List</t>
  </si>
  <si>
    <t>VisitDetailsActivity</t>
  </si>
  <si>
    <t>eSanjeevani</t>
  </si>
  <si>
    <t>WebViewActivity</t>
  </si>
  <si>
    <t>First Fragment</t>
  </si>
  <si>
    <t>Second Fragment</t>
  </si>
  <si>
    <t>AbhaIdActivity</t>
  </si>
  <si>
    <t>Consent for the creation of ABHA Number</t>
  </si>
  <si>
    <t>Create ABHA Number</t>
  </si>
  <si>
    <t>Settings</t>
  </si>
  <si>
    <t>Home</t>
  </si>
  <si>
    <t>Dashboard</t>
  </si>
  <si>
    <t>Gallery</t>
  </si>
  <si>
    <t>Slideshow</t>
  </si>
  <si>
    <t>Error while logging in!!</t>
  </si>
  <si>
    <t>Invalid Username!!</t>
  </si>
  <si>
    <t>Downloading abha card</t>
  </si>
  <si>
    <t>Downloading</t>
  </si>
  <si>
    <t>Failed to download , Please retry</t>
  </si>
  <si>
    <t>OTP was resent.</t>
  </si>
  <si>
    <t>Please confirm to logout.</t>
  </si>
  <si>
    <t>Logout</t>
  </si>
  <si>
    <t>YES</t>
  </si>
  <si>
    <t>NO</t>
  </si>
  <si>
    <t>History</t>
  </si>
  <si>
    <t>Previous Comorbidity Conditions</t>
  </si>
  <si>
    <t>Time Period Ago</t>
  </si>
  <si>
    <t>Fever</t>
  </si>
  <si>
    <t>3 days</t>
  </si>
  <si>
    <t>1 month ago</t>
  </si>
  <si>
    <t>Close</t>
  </si>
  <si>
    <t>Illness</t>
  </si>
  <si>
    <t>Previous Alcohol History</t>
  </si>
  <si>
    <t>Previous Allergic History</t>
  </si>
  <si>
    <t>Previous Illness</t>
  </si>
  <si>
    <t>Previous Medication History</t>
  </si>
  <si>
    <t>Previous Tobacco History</t>
  </si>
  <si>
    <t>Associated Ailments</t>
  </si>
  <si>
    <t>Select Associated Ailments</t>
  </si>
  <si>
    <t>Inspection</t>
  </si>
  <si>
    <t>Duration Unit</t>
  </si>
  <si>
    <t>Select Duration Unit</t>
  </si>
  <si>
    <t>F/H of Member</t>
  </si>
  <si>
    <t>Select F/H of Member</t>
  </si>
  <si>
    <t>Inactive for Future Visit</t>
  </si>
  <si>
    <t>Reset</t>
  </si>
  <si>
    <t>Delete</t>
  </si>
  <si>
    <t>Alcohol Use Status</t>
  </si>
  <si>
    <t>Select Alcohol Use Status</t>
  </si>
  <si>
    <t>Allergy Name</t>
  </si>
  <si>
    <t>Enter Allergy Name</t>
  </si>
  <si>
    <t>Type of Allergic Reaction</t>
  </si>
  <si>
    <t>Select Type of Allergic Reaction</t>
  </si>
  <si>
    <t>Genetic Disorder</t>
  </si>
  <si>
    <t>Enter Genetic Disorder</t>
  </si>
  <si>
    <t>Select Illness</t>
  </si>
  <si>
    <t>Select Time Period Ago</t>
  </si>
  <si>
    <t>Current Medication</t>
  </si>
  <si>
    <t>Enter Medication</t>
  </si>
  <si>
    <t>H/O Surgery</t>
  </si>
  <si>
    <t>Select H/O Surgery</t>
  </si>
  <si>
    <t>Tobacco Use Status</t>
  </si>
  <si>
    <t>Select Tobacco Use Status</t>
  </si>
  <si>
    <t>Past History</t>
  </si>
  <si>
    <t>Previous History</t>
  </si>
  <si>
    <t>Past Illness</t>
  </si>
  <si>
    <t>Past H/O Surgery</t>
  </si>
  <si>
    <t>Covid Vaccination Status</t>
  </si>
  <si>
    <t>Age Group</t>
  </si>
  <si>
    <t>Vaccination status</t>
  </si>
  <si>
    <t>Select Vaccination status</t>
  </si>
  <si>
    <t>Vaccination Type</t>
  </si>
  <si>
    <t>Select Vaccination Type</t>
  </si>
  <si>
    <t>Dose Taken</t>
  </si>
  <si>
    <t>Select Dose Taken</t>
  </si>
  <si>
    <t>Medication History</t>
  </si>
  <si>
    <t>Personal History(Habit/Risk Factor)</t>
  </si>
  <si>
    <t>Personal Tobacco History</t>
  </si>
  <si>
    <t>Personal Alcohol History</t>
  </si>
  <si>
    <t>Personal Alergy History</t>
  </si>
  <si>
    <t>Choose Abha gen mode</t>
  </si>
  <si>
    <t>Abha gen mode</t>
  </si>
  <si>
    <t>State</t>
  </si>
  <si>
    <t>Choose State</t>
  </si>
  <si>
    <t>District/Town/City</t>
  </si>
  <si>
    <t>Choose District</t>
  </si>
  <si>
    <t>Taluk/Tehsil</t>
  </si>
  <si>
    <t>Choose Taluk</t>
  </si>
  <si>
    <t>Street/Panchayat/Village</t>
  </si>
  <si>
    <t>Choose Panchayat</t>
  </si>
  <si>
    <t>Chief Complaints</t>
  </si>
  <si>
    <t>Enter description</t>
  </si>
  <si>
    <t>Select File</t>
  </si>
  <si>
    <t>Upload File</t>
  </si>
  <si>
    <t>Selected File</t>
  </si>
  <si>
    <t>Description</t>
  </si>
  <si>
    <t>Enter Other Associated Ailments</t>
  </si>
  <si>
    <t>Select Allergy Status</t>
  </si>
  <si>
    <t>Allergy Type</t>
  </si>
  <si>
    <t>Select Allergy Type</t>
  </si>
  <si>
    <t>Enter other Type of Allergic Reaction</t>
  </si>
  <si>
    <t>Allergy Status</t>
  </si>
  <si>
    <t>Enter Weight</t>
  </si>
  <si>
    <t>Height(cm)</t>
  </si>
  <si>
    <t>BMI</t>
  </si>
  <si>
    <t>Waist Circumference(cm)</t>
  </si>
  <si>
    <t>Temperature (F)</t>
  </si>
  <si>
    <t>Pulse Rate (BPM)</t>
  </si>
  <si>
    <t>SPO2(%)</t>
  </si>
  <si>
    <t>Respiratory Rate(per min)</t>
  </si>
  <si>
    <t>RBS Result(mg/dl)</t>
  </si>
  <si>
    <t>Previous Allergy History</t>
  </si>
  <si>
    <t>OutPatient Care</t>
  </si>
  <si>
    <t>Upload File (Size limit :5 MB)</t>
  </si>
  <si>
    <t>Supported File Formats (.msg,.pdf,.png,.jpeg,.doc,.docx,.xlsx,.xls,.csv,.txt)</t>
  </si>
  <si>
    <t>Vital Signs</t>
  </si>
  <si>
    <t>height_cm</t>
  </si>
  <si>
    <t>weight_Kg</t>
  </si>
  <si>
    <t>bMI</t>
  </si>
  <si>
    <t>waistCircumference_cm</t>
  </si>
  <si>
    <t>temperature</t>
  </si>
  <si>
    <t>pulseRate</t>
  </si>
  <si>
    <t>sPO2</t>
  </si>
  <si>
    <t>systolicBP_1stReading</t>
  </si>
  <si>
    <t>diastolicBP_1stReading</t>
  </si>
  <si>
    <t>respiratoryRate</t>
  </si>
  <si>
    <t>rbsTestResult</t>
  </si>
  <si>
    <t>Vitals information is saved.</t>
  </si>
  <si>
    <t>Overweight</t>
  </si>
  <si>
    <t>Obese</t>
  </si>
  <si>
    <t>Normal</t>
  </si>
  <si>
    <t>Higher Center</t>
  </si>
  <si>
    <t>Reason for referral</t>
  </si>
  <si>
    <t>Linkage with other health services</t>
  </si>
  <si>
    <t>Phone Number</t>
  </si>
  <si>
    <t>Registration Date</t>
  </si>
  <si>
    <t>Revisit Date</t>
  </si>
  <si>
    <t>Saved !!</t>
  </si>
  <si>
    <t>Error in Saving Refer and Revisit Information</t>
  </si>
  <si>
    <t>Error!</t>
  </si>
  <si>
    <t>Please Select Duration Unit</t>
  </si>
  <si>
    <t>"Please Enter Duration"</t>
  </si>
  <si>
    <t>Please Select Chief Complaint</t>
  </si>
  <si>
    <t>Please Upload the Selected File</t>
  </si>
  <si>
    <t>Please Select Sub Category</t>
  </si>
  <si>
    <t>Please Select Category</t>
  </si>
  <si>
    <t>You have uploaded the file</t>
  </si>
  <si>
    <t>Please select file less than 5MB</t>
  </si>
  <si>
    <t>logged-in-user</t>
  </si>
  <si>
    <t>user name</t>
  </si>
  <si>
    <t>Individual’s consent for creation of ABHA Number.</t>
  </si>
  <si>
    <t>Exit</t>
  </si>
  <si>
    <t>timer</t>
  </si>
  <si>
    <t>Yes</t>
  </si>
  <si>
    <t>No</t>
  </si>
  <si>
    <t>Please Place your Finger on the fingerprint sensor to proceed</t>
  </si>
  <si>
    <t>Finger Not Recognised Try Again!</t>
  </si>
  <si>
    <t>FingerPrint Captured!</t>
  </si>
  <si>
    <t>Parent/Gurdian name</t>
  </si>
  <si>
    <t>Religion</t>
  </si>
  <si>
    <t>Community</t>
  </si>
  <si>
    <t>Test Name</t>
  </si>
  <si>
    <t>Diagnosis</t>
  </si>
  <si>
    <t xml:space="preserve">Dose: </t>
  </si>
  <si>
    <t>Frequency:</t>
  </si>
  <si>
    <t>Batch No:</t>
  </si>
  <si>
    <t>Instructions</t>
  </si>
  <si>
    <t>Unit</t>
  </si>
  <si>
    <t>Route</t>
  </si>
  <si>
    <t xml:space="preserve">Route: </t>
  </si>
  <si>
    <t>External Investigation</t>
  </si>
  <si>
    <t>Save Successful\n</t>
  </si>
  <si>
    <t>Success</t>
  </si>
  <si>
    <t>Something Went Wrong</t>
  </si>
  <si>
    <t>Loading Form</t>
  </si>
  <si>
    <t>Loading Please Wait....</t>
  </si>
  <si>
    <t>Patient Registration</t>
  </si>
  <si>
    <t>Location Information</t>
  </si>
  <si>
    <t>Enter a Valid Phone Number</t>
  </si>
  <si>
    <t>Enter a valid phone number</t>
  </si>
  <si>
    <t>Enter Your First Name</t>
  </si>
  <si>
    <t>Enter Your Last Name</t>
  </si>
  <si>
    <t>Fill Your Date Of Birth</t>
  </si>
  <si>
    <t>Enter Your Age</t>
  </si>
  <si>
    <t>Select Age in Unit</t>
  </si>
  <si>
    <t>Select Marital Status</t>
  </si>
  <si>
    <t>Enter Spouse Name</t>
  </si>
  <si>
    <t>Enter Husband Name</t>
  </si>
  <si>
    <t>Enter Wife Name</t>
  </si>
  <si>
    <t>Enter age at Marriage</t>
  </si>
  <si>
    <t>Select Gender</t>
  </si>
  <si>
    <t>Select Village</t>
  </si>
  <si>
    <t>Enter a valid Father\'s Name</t>
  </si>
  <si>
    <t>Are you Sure?</t>
  </si>
  <si>
    <t>Do you want to cancel? Any unsaved data will be lost.</t>
  </si>
  <si>
    <t>Patient Registered successfully</t>
  </si>
  <si>
    <t>Patient details edited successfully</t>
  </si>
  <si>
    <t>Network Error!!</t>
  </si>
  <si>
    <t>Linked to Beneficiary</t>
  </si>
  <si>
    <t>Duration</t>
  </si>
  <si>
    <t>https://uat.esanjeevani.in/#/external-provider-signin/</t>
  </si>
  <si>
    <t>Something went wrong !</t>
  </si>
  <si>
    <t>Beneficiary ABHA Number.</t>
  </si>
  <si>
    <t>No Records Found!!</t>
  </si>
  <si>
    <t>Patients</t>
  </si>
  <si>
    <t>Form/Medicine/Dosage</t>
  </si>
  <si>
    <t>Counselling/ Advice</t>
  </si>
  <si>
    <t>Refer</t>
  </si>
  <si>
    <t>Instruction</t>
  </si>
  <si>
    <t>Nurse data is not saved for this record</t>
  </si>
  <si>
    <t>Case Record Data Saved</t>
  </si>
  <si>
    <t>Pending For Lab Result</t>
  </si>
  <si>
    <t>Flow Completed</t>
  </si>
  <si>
    <t>There are unsynced nurse data found. please sync and try again</t>
  </si>
  <si>
    <t>Please Enter Provisional</t>
  </si>
  <si>
    <t>Note!</t>
  </si>
  <si>
    <t>Please search for Beneficiary before registration.</t>
  </si>
  <si>
    <t>No matching patient found. Please choose an option from below.</t>
  </si>
  <si>
    <t>pref_location_data</t>
  </si>
  <si>
    <t>Chief Complaint List</t>
  </si>
  <si>
    <t>Beneficiary Name:</t>
  </si>
  <si>
    <t>Abha No:</t>
  </si>
  <si>
    <t>Ben Id:</t>
  </si>
  <si>
    <t>Age:</t>
  </si>
  <si>
    <t>Quantity Prescribed:</t>
  </si>
  <si>
    <t>Quantity In Hand:</t>
  </si>
  <si>
    <t>Quantity Dispensed:</t>
  </si>
  <si>
    <t>Special Instructions:</t>
  </si>
  <si>
    <t>Dispensed Quantity:</t>
  </si>
  <si>
    <t>Expiry Date:</t>
  </si>
  <si>
    <t>Phone No:</t>
  </si>
  <si>
    <t xml:space="preserve">Visit Date: </t>
  </si>
  <si>
    <t xml:space="preserve">Visit No: </t>
  </si>
  <si>
    <t>Gender:</t>
  </si>
  <si>
    <t>ABHA</t>
  </si>
  <si>
    <t>View Batch</t>
  </si>
  <si>
    <t>Ok</t>
  </si>
  <si>
    <t>Change Role</t>
  </si>
  <si>
    <t>password-local-saved</t>
  </si>
  <si>
    <t>Remember Me</t>
  </si>
  <si>
    <t>Other CPHC Services</t>
  </si>
  <si>
    <t>Name:</t>
  </si>
  <si>
    <t>Beneficiary ID:</t>
  </si>
  <si>
    <t>Beneficiary ID: %s</t>
  </si>
  <si>
    <t xml:space="preserve">Beneficiary ID: </t>
  </si>
  <si>
    <t>Master Longitude</t>
  </si>
  <si>
    <t>Get Location</t>
  </si>
  <si>
    <t>Master Latitude</t>
  </si>
  <si>
    <t>Get GPS Location</t>
  </si>
  <si>
    <t>Retry</t>
  </si>
  <si>
    <t>Please Select Your Language</t>
  </si>
  <si>
    <t>Assamese</t>
  </si>
  <si>
    <t>Registrar</t>
  </si>
  <si>
    <t>Nurse</t>
  </si>
  <si>
    <t>Doctor</t>
  </si>
  <si>
    <t>Pharmacist</t>
  </si>
  <si>
    <t>Lab Technician</t>
  </si>
  <si>
    <t>CHO</t>
  </si>
  <si>
    <t>Proceed with Registration</t>
  </si>
  <si>
    <t>Patient Registered Successfully.</t>
  </si>
  <si>
    <t>Tap to take photo</t>
  </si>
  <si>
    <t>Photo</t>
  </si>
  <si>
    <t>Permission to access the Camera denied!</t>
  </si>
  <si>
    <t>User_Login_Type</t>
  </si>
  <si>
    <t>OPD Count :</t>
  </si>
  <si>
    <t>Female:</t>
  </si>
  <si>
    <t>Others:</t>
  </si>
  <si>
    <t>NCD Count:</t>
  </si>
  <si>
    <t>ANC\nCount:</t>
  </si>
  <si>
    <t>PNC Count :</t>
  </si>
  <si>
    <t>Family\nCount:</t>
  </si>
  <si>
    <t>Immunization\nCount:</t>
  </si>
  <si>
    <t>Count:</t>
  </si>
  <si>
    <t>HBNC Count</t>
  </si>
  <si>
    <t>HBYC\nCount:</t>
  </si>
  <si>
    <t>Select</t>
  </si>
  <si>
    <t>Male:</t>
  </si>
  <si>
    <t>Consultant Name:</t>
  </si>
  <si>
    <t>Visit Code:</t>
  </si>
  <si>
    <t>Prescription ID:</t>
  </si>
  <si>
    <t xml:space="preserve">Form: </t>
  </si>
  <si>
    <t xml:space="preserve">Prescribed: </t>
  </si>
  <si>
    <t xml:space="preserve">Prescribed Quantity: </t>
  </si>
  <si>
    <t>Exit Application</t>
  </si>
  <si>
    <t>Do you want to exit application</t>
  </si>
  <si>
    <t>" Patient"</t>
  </si>
  <si>
    <t>Alert</t>
  </si>
  <si>
    <t>Phone No. not found.</t>
  </si>
  <si>
    <t>esanjeevaniUsername-local-saved</t>
  </si>
  <si>
    <t>esanjeevaniPassword-local-saved</t>
  </si>
  <si>
    <t>New Chief Complaint</t>
  </si>
  <si>
    <t>Follow Up</t>
  </si>
  <si>
    <t>UserMasterLocActivity</t>
  </si>
  <si>
    <t>Report</t>
  </si>
  <si>
    <t>Component Name</t>
  </si>
  <si>
    <t>Result</t>
  </si>
  <si>
    <t>Measurement Unit</t>
  </si>
  <si>
    <t>Remarks</t>
  </si>
  <si>
    <t>Test Name - (Date)</t>
  </si>
  <si>
    <t>Result -Measurement Unit</t>
  </si>
  <si>
    <t>Date and Time</t>
  </si>
  <si>
    <t>Submit Old Chief Complaints and vitals data</t>
  </si>
  <si>
    <t>Save Template</t>
  </si>
  <si>
    <t>Enter Template Name</t>
  </si>
  <si>
    <t>Select Template Name To Fill</t>
  </si>
  <si>
    <t xml:space="preserve">Template Name saved </t>
  </si>
  <si>
    <t>Form Name</t>
  </si>
  <si>
    <t>Sync Status</t>
  </si>
  <si>
    <t>Registrations</t>
  </si>
  <si>
    <t>Sync</t>
  </si>
  <si>
    <t>Pharmacy Form</t>
  </si>
  <si>
    <t>Lab Technician Form</t>
  </si>
  <si>
    <t>Visit and Vitals</t>
  </si>
  <si>
    <t>Required field cannot be empty !</t>
  </si>
  <si>
    <t>Only Alphabets in upper case allowed!</t>
  </si>
  <si>
    <t>Field must contain %1d digits.</t>
  </si>
  <si>
    <t>Only Alphabets and whitespace allowed!</t>
  </si>
  <si>
    <t>Only Alphabets and special characters allowed!</t>
  </si>
  <si>
    <t>%1s should be greater than or equal to %2d</t>
  </si>
  <si>
    <t>Only Alphabets and Numerics allowed!</t>
  </si>
  <si>
    <t>No Alphabets or spaces allowed!</t>
  </si>
  <si>
    <t>Only Digits allowed!</t>
  </si>
  <si>
    <t>%1s should be greater than or equal to %2.1f</t>
  </si>
  <si>
    <t>%1s should be lesser than or equal to %2d</t>
  </si>
  <si>
    <t>%1s should be lesser than or equal to %2.1f</t>
  </si>
  <si>
    <t>Invalid Mobile Number !</t>
  </si>
  <si>
    <t>Invalid RCH ID !</t>
  </si>
  <si>
    <t>Invalid MCP Number !</t>
  </si>
  <si>
    <t>Invalid Aadhaar Number !</t>
  </si>
  <si>
    <t>VIEW</t>
  </si>
  <si>
    <t>Back</t>
  </si>
  <si>
    <t>Something wend wong! Contact testing!</t>
  </si>
  <si>
    <t>SYNC STATE</t>
  </si>
  <si>
    <t>High Risk</t>
  </si>
  <si>
    <t>EDIT</t>
  </si>
  <si>
    <t>ANC Visit %1d</t>
  </si>
  <si>
    <t>ANC Visits</t>
  </si>
  <si>
    <t>PNC Visit on Day %1d</t>
  </si>
  <si>
    <t>PNC Visits</t>
  </si>
  <si>
    <t>View Visits</t>
  </si>
  <si>
    <t>Pregnant Women Registration</t>
  </si>
  <si>
    <t>Pregnant Woman Registration</t>
  </si>
  <si>
    <t>View Pregnancy Registration</t>
  </si>
  <si>
    <t xml:space="preserve">Pregnancy Registration form is not available </t>
  </si>
  <si>
    <t>PNC Period</t>
  </si>
  <si>
    <t>PNC Visit Date</t>
  </si>
  <si>
    <t>No. of IFA Tablets given</t>
  </si>
  <si>
    <t>Method of Contraception</t>
  </si>
  <si>
    <t>Any Method of Contraception</t>
  </si>
  <si>
    <t>Other PPC Method</t>
  </si>
  <si>
    <t>Mother Danger Sign</t>
  </si>
  <si>
    <t>Other Danger Sign</t>
  </si>
  <si>
    <t>Referral Facility</t>
  </si>
  <si>
    <t>Mother Death</t>
  </si>
  <si>
    <t>Date of Death</t>
  </si>
  <si>
    <t>Probable Cause of Mother Death</t>
  </si>
  <si>
    <t>Other Death Cause</t>
  </si>
  <si>
    <t>Place of Death</t>
  </si>
  <si>
    <t>Calcium supplementation</t>
  </si>
  <si>
    <t>Maternal Symptoms</t>
  </si>
  <si>
    <t>Other maternal symptoms</t>
  </si>
  <si>
    <t>Pallor (Anemia check)</t>
  </si>
  <si>
    <t>Vaginal Bleeding</t>
  </si>
  <si>
    <t>Date of Sterilization</t>
  </si>
  <si>
    <t>Any Danger Signs?\nAny High-risk identified?</t>
  </si>
  <si>
    <t>Other Place of Death</t>
  </si>
  <si>
    <t>IFA Tablets cannot exceed 400</t>
  </si>
  <si>
    <t>Calcium supplementation cannot exceed 400</t>
  </si>
  <si>
    <t>Referral required: 2 or more maternal symptoms detected</t>
  </si>
  <si>
    <t>Referral required: Severe pallor detected</t>
  </si>
  <si>
    <t>Referral required: Heavy bleeding or foul-smelling discharge detected</t>
  </si>
  <si>
    <t>Tracking form filled successfully</t>
  </si>
  <si>
    <t>Failed to save form. Please try again.</t>
  </si>
  <si>
    <t>Date of Visit</t>
  </si>
  <si>
    <t>Visit History</t>
  </si>
  <si>
    <t>No visits found</t>
  </si>
  <si>
    <t>Visit count icon</t>
  </si>
  <si>
    <t>Error loading visits. Please try again.</t>
  </si>
  <si>
    <t>%d</t>
  </si>
  <si>
    <t>Template name already exists</t>
  </si>
  <si>
    <t>Delete Template</t>
  </si>
  <si>
    <t>Template Name</t>
  </si>
  <si>
    <t>Village Name:</t>
  </si>
  <si>
    <t>Required</t>
  </si>
  <si>
    <t>Version 6.0.0</t>
  </si>
  <si>
    <t>Duration:</t>
  </si>
  <si>
    <t>EDD Date</t>
  </si>
  <si>
    <t>Update</t>
  </si>
  <si>
    <t>Eligible Couple Tracking</t>
  </si>
  <si>
    <t>Is Pregnancy Test Done?</t>
  </si>
  <si>
    <t>Pregnancy Test Result</t>
  </si>
  <si>
    <t>Is the Woman Pregnant?</t>
  </si>
  <si>
    <t>Are you using / Do you want to use any Family Planning Method?</t>
  </si>
  <si>
    <t>Any Other Method</t>
  </si>
  <si>
    <t>ANTRA Dose</t>
  </si>
  <si>
    <t>Date of ANTRA Injection</t>
  </si>
  <si>
    <t>Due Date of Next Injection</t>
  </si>
  <si>
    <t>Incentive Information</t>
  </si>
  <si>
    <t>Please upload MCA Card photo to claim your Incentive</t>
  </si>
  <si>
    <t>Please upload Discharge Summary photo to claim your Incentive</t>
  </si>
  <si>
    <t>Only one visit is allowed per month</t>
  </si>
  <si>
    <t>Visit date cannot be before EC Registration date</t>
  </si>
  <si>
    <t>LMP date can only be backdated up to 6 months</t>
  </si>
  <si>
    <t>Date of sterilization can only be backdated up to 2 months</t>
  </si>
  <si>
    <t>Date of ANTRA injection can only be backdated up to 2 months</t>
  </si>
  <si>
    <t>Gap is more than 120 days. Restarting from Dose 1.</t>
  </si>
  <si>
    <t>not available</t>
  </si>
  <si>
    <t>All Beneficiaries</t>
  </si>
  <si>
    <t>Eligible Couple List</t>
  </si>
  <si>
    <t>Maternal Health</t>
  </si>
  <si>
    <t>Child Care</t>
  </si>
  <si>
    <t>Disease Control</t>
  </si>
  <si>
    <t>Communicable Diseases</t>
  </si>
  <si>
    <t>Routine Immunization</t>
  </si>
  <si>
    <t>High Risk Assessment</t>
  </si>
  <si>
    <t>General OPD Care List</t>
  </si>
  <si>
    <t>Death Reports</t>
  </si>
  <si>
    <t>Village Level Forms</t>
  </si>
  <si>
    <t>Icon Grid Item</t>
  </si>
  <si>
    <t>Delivery Outcome</t>
  </si>
  <si>
    <t>PNC Mother List</t>
  </si>
  <si>
    <t>Infant Registration</t>
  </si>
  <si>
    <t>Child Registration</t>
  </si>
  <si>
    <t>Abortion List</t>
  </si>
  <si>
    <t>e-PMSMA List</t>
  </si>
  <si>
    <t>Infant List</t>
  </si>
  <si>
    <t>Child List</t>
  </si>
  <si>
    <t>Adolescent List</t>
  </si>
  <si>
    <t>Children under 5 Years</t>
  </si>
  <si>
    <t>Eligible Couple Registration</t>
  </si>
  <si>
    <t xml:space="preserve">Husband Name </t>
  </si>
  <si>
    <t>LMP Date</t>
  </si>
  <si>
    <t>Missed Period</t>
  </si>
  <si>
    <t>Under Review</t>
  </si>
  <si>
    <t>Register</t>
  </si>
  <si>
    <t>No Eligible Couples Found</t>
  </si>
  <si>
    <t>No Registered Couples Found</t>
  </si>
  <si>
    <t>Call</t>
  </si>
  <si>
    <t>No Data</t>
  </si>
  <si>
    <t>Status</t>
  </si>
  <si>
    <t>Age</t>
  </si>
  <si>
    <t>Mobile Number</t>
  </si>
  <si>
    <t>RCH ID</t>
  </si>
  <si>
    <t>No Pregnant Women Found</t>
  </si>
  <si>
    <t>Weeks Of Pregnancy</t>
  </si>
  <si>
    <t>EDD</t>
  </si>
  <si>
    <t>Last Visit Date</t>
  </si>
  <si>
    <t>ADD ANC VISIT</t>
  </si>
  <si>
    <t>ADD PMSMA</t>
  </si>
  <si>
    <t>No ANC Eligible Women Found</t>
  </si>
  <si>
    <t>No Delivered Women Found</t>
  </si>
  <si>
    <t>Mother\'s Condition Immediately Post-Delivery</t>
  </si>
  <si>
    <t>Maternal Complications</t>
  </si>
  <si>
    <t>Mother Currently Admitted?</t>
  </si>
  <si>
    <t>Date of Discharge</t>
  </si>
  <si>
    <t>Time of Discharge</t>
  </si>
  <si>
    <t>Outcomes of Delivery</t>
  </si>
  <si>
    <t>Live Birth</t>
  </si>
  <si>
    <t>Still Birth</t>
  </si>
  <si>
    <t>Inform District Nodal Officer</t>
  </si>
  <si>
    <t>Intensive PNC monitoring recommended for this mother.</t>
  </si>
  <si>
    <t>Family planning status and eligible couple tracking will be updated for hysterectomy.</t>
  </si>
  <si>
    <t>Maternal death audit form will be opened.</t>
  </si>
  <si>
    <t>Discharge date cannot be before delivery date.</t>
  </si>
  <si>
    <t>Vitals &amp; Prescription</t>
  </si>
  <si>
    <t>Name of the woman</t>
  </si>
  <si>
    <t>Case ID:</t>
  </si>
  <si>
    <t>View ANC History</t>
  </si>
  <si>
    <t>Date of Delivery</t>
  </si>
  <si>
    <t>Time of Delivery</t>
  </si>
  <si>
    <t>Gestational Age at Delivery</t>
  </si>
  <si>
    <t>Place of Delivery</t>
  </si>
  <si>
    <t>If Private Hospital, specify name</t>
  </si>
  <si>
    <t>Delivery conducted by</t>
  </si>
  <si>
    <t>Mode of Delivery</t>
  </si>
  <si>
    <t>Indication for LSCS/Emergency LSCS/Assisted</t>
  </si>
  <si>
    <t>Other (specify)</t>
  </si>
  <si>
    <t>Cannot be a future date</t>
  </si>
  <si>
    <t>Date must be between %1$s and %2$s</t>
  </si>
  <si>
    <t>Post-term delivery</t>
  </si>
  <si>
    <t>Preterm delivery</t>
  </si>
  <si>
    <t>Home delivery occurred. Provide counselling on risks. Ensure immediate PNC visit.</t>
  </si>
  <si>
    <t>Urgent PNC home visit within 24 hours required.</t>
  </si>
  <si>
    <t>Unskilled delivery. High-risk PNC needed.</t>
  </si>
  <si>
    <t>Extremely Preterm (&lt;28 weeks)</t>
  </si>
  <si>
    <t>Very Preterm (28–32 weeks)</t>
  </si>
  <si>
    <t>Moderate to Late Preterm (32–37 weeks)</t>
  </si>
  <si>
    <t>Term (37–42 weeks)</t>
  </si>
  <si>
    <t>Post-term (&gt;42 weeks)</t>
  </si>
  <si>
    <t>Please select at least one indication</t>
  </si>
  <si>
    <t>Please specify the indication</t>
  </si>
  <si>
    <t>Days Since Delivery</t>
  </si>
  <si>
    <t>No PNC Mothers Found</t>
  </si>
  <si>
    <t>Infant Reg List</t>
  </si>
  <si>
    <t>Mother\'s Name</t>
  </si>
  <si>
    <t>No Infants Found</t>
  </si>
  <si>
    <t>Child Reg List</t>
  </si>
  <si>
    <t>No Children Found</t>
  </si>
  <si>
    <t>Abortion Date</t>
  </si>
  <si>
    <t>No Abortion Records Found</t>
  </si>
  <si>
    <t>No PMSMA Women Found</t>
  </si>
  <si>
    <t>No Adolescents Found</t>
  </si>
  <si>
    <t>No Children under 5 Years Found</t>
  </si>
  <si>
    <t>Check SAM</t>
  </si>
  <si>
    <t>ORS</t>
  </si>
  <si>
    <t>IFA</t>
  </si>
  <si>
    <t>Add Visit</t>
  </si>
  <si>
    <t>View Visit</t>
  </si>
  <si>
    <t>No. of Children</t>
  </si>
  <si>
    <t>Select Status of Woman</t>
  </si>
  <si>
    <t>Duplicate face detected</t>
  </si>
  <si>
    <t>A similar face was found in the system. Do you want to use the existing record or continue with new registration?</t>
  </si>
  <si>
    <t>Use Existing</t>
  </si>
  <si>
    <t>Continue New</t>
  </si>
  <si>
    <t>Does beneficiary have ABHA ID?</t>
  </si>
  <si>
    <t>ABHA ID Number (14 digits)</t>
  </si>
  <si>
    <t>Please counsel the beneficiary to enroll for ABHA ID</t>
  </si>
  <si>
    <t>ABHA ID must be 14 digits</t>
  </si>
  <si>
    <t>Beneficiary Card</t>
  </si>
  <si>
    <t>Age / Gender</t>
  </si>
  <si>
    <t>Village Name</t>
  </si>
  <si>
    <t>ABHA ID</t>
  </si>
  <si>
    <t>Generate ABHA ID</t>
  </si>
  <si>
    <t>Continue</t>
  </si>
  <si>
    <t>View Card</t>
  </si>
  <si>
    <t>Edit Beneficiary Details</t>
  </si>
  <si>
    <t>Last Name (Optional)</t>
  </si>
  <si>
    <t>Phone Number (Optional)</t>
  </si>
  <si>
    <t>Months</t>
  </si>
  <si>
    <t>Days</t>
  </si>
  <si>
    <t>Save</t>
  </si>
  <si>
    <t>Edit</t>
  </si>
  <si>
    <t>Age in years is required</t>
  </si>
  <si>
    <t>Beneficiary details updated successfully</t>
  </si>
  <si>
    <t>Status of Woman is required</t>
  </si>
  <si>
    <t>Speak now...</t>
  </si>
  <si>
    <t>Speech recognition not available</t>
  </si>
  <si>
    <t>Photo of %s</t>
  </si>
  <si>
    <t>Patient photo</t>
  </si>
  <si>
    <t>Neonatal Outcome</t>
  </si>
  <si>
    <t>Baby %1d</t>
  </si>
  <si>
    <t>Outcome at Birth</t>
  </si>
  <si>
    <t>Sex</t>
  </si>
  <si>
    <t>Cried immediately after birth?</t>
  </si>
  <si>
    <t>Type of Resuscitation</t>
  </si>
  <si>
    <t>Birth Weight (in grams)</t>
  </si>
  <si>
    <t>Any congenital anomaly detected?</t>
  </si>
  <si>
    <t>Type of congenital anomaly</t>
  </si>
  <si>
    <t>Other congenital anomaly (specify)</t>
  </si>
  <si>
    <t>Newborn Complications</t>
  </si>
  <si>
    <t>Current Status of Baby</t>
  </si>
  <si>
    <t>Cause of Death</t>
  </si>
  <si>
    <t>Other cause of death (specify)</t>
  </si>
  <si>
    <t>Birth dose vaccines given</t>
  </si>
  <si>
    <t>Reason for not giving birth dose vaccines</t>
  </si>
  <si>
    <t>Vitamin K injection given?</t>
  </si>
  <si>
    <t>Reason for not giving Vitamin K injection</t>
  </si>
  <si>
    <t>Birth Certificate issued?</t>
  </si>
  <si>
    <t>Low Birth Weight (LBW): 1500-2499g. Close monitoring required.</t>
  </si>
  <si>
    <t>Very Low Birth Weight (VLBW): 1000-1499g. Immediate SNCU referral recommended.</t>
  </si>
  <si>
    <t>Extremely Low Birth Weight (ELBW): \u003c1000g. Critical - NICU care required.</t>
  </si>
  <si>
    <t>Macrosomia: \u003e4000g. Screen mother for gestational diabetes.</t>
  </si>
  <si>
    <t>Ambiguous genitalia detected. Immediate pediatric/specialist review required.</t>
  </si>
  <si>
    <t>Stillbirth recorded. Stillbirth audit form will be triggered.</t>
  </si>
  <si>
    <t>Neonatal death recorded. Death audit form will be triggered.</t>
  </si>
  <si>
    <t>Immediate pediatric/specialist review required for complications.</t>
  </si>
  <si>
    <t>Ensure proper PNC counseling for mother on newborn care.</t>
  </si>
  <si>
    <t>Birth weight must be between 500g and 6000g</t>
  </si>
  <si>
    <t>Please enter birth weight</t>
  </si>
  <si>
    <t>Please select outcome at birth</t>
  </si>
  <si>
    <t>Please select sex</t>
  </si>
  <si>
    <t>Please select crying status</t>
  </si>
  <si>
    <t>Please select type of resuscitation</t>
  </si>
  <si>
    <t>Please select current status of baby</t>
  </si>
  <si>
    <t>Please select cause of death</t>
  </si>
  <si>
    <t>Please select vaccines given</t>
  </si>
  <si>
    <t>Please select if Vitamin K was given</t>
  </si>
  <si>
    <t>No face detected</t>
  </si>
  <si>
    <t>Multiple faces detected</t>
  </si>
  <si>
    <t>Invalid face detection</t>
  </si>
  <si>
    <t>Failed to generate face embeddings</t>
  </si>
  <si>
    <t>Face Embeddings Generated</t>
  </si>
  <si>
    <t>Face detection failed: %1$s</t>
  </si>
  <si>
    <t>Photo saved. Face verification not available on this device.</t>
  </si>
  <si>
    <t>Unable to fetch details</t>
  </si>
  <si>
    <t>ANC Visit</t>
  </si>
  <si>
    <t>Completed:</t>
  </si>
  <si>
    <t>Completed</t>
  </si>
  <si>
    <t>Scheduled:</t>
  </si>
  <si>
    <t>Due</t>
  </si>
  <si>
    <t>Pending</t>
  </si>
  <si>
    <t>NA</t>
  </si>
  <si>
    <t>Previous Activity</t>
  </si>
  <si>
    <t>Activity Details</t>
  </si>
  <si>
    <t>Activity Form</t>
  </si>
  <si>
    <t>Medicine not available</t>
  </si>
  <si>
    <t>Login Failed</t>
  </si>
  <si>
    <t>Processing…</t>
  </si>
  <si>
    <t>Invalid input</t>
  </si>
  <si>
    <t>Delivery record not found</t>
  </si>
  <si>
    <t>Save Successful</t>
  </si>
  <si>
    <t>Invalid data entered</t>
  </si>
  <si>
    <t>Please wait while master location coordinates are fetched.</t>
  </si>
  <si>
    <t>Data is Saved!</t>
  </si>
  <si>
    <t>Error while saving the master location</t>
  </si>
  <si>
    <t>Please fill all the details</t>
  </si>
  <si>
    <t>All PNC visits completed</t>
  </si>
  <si>
    <t>All 4 ANC visits completed</t>
  </si>
  <si>
    <t>Verify ABHA OTP</t>
  </si>
  <si>
    <t>Events for this Date already exist</t>
  </si>
  <si>
    <t>Proceed to Home</t>
  </si>
  <si>
    <t>Invalid Image! Try Again</t>
  </si>
  <si>
    <t>Exception! Image Processing Failed</t>
  </si>
  <si>
    <t>Eyes Closed! Try Again</t>
  </si>
  <si>
    <t>Home Visit</t>
  </si>
  <si>
    <t>Please capture the image to continue.</t>
  </si>
  <si>
    <t>Loading patient data, please wait…</t>
  </si>
  <si>
    <t>Nav Error:</t>
  </si>
  <si>
    <t>Records Transferred:</t>
  </si>
  <si>
    <t>Please Enter Beneficiary Name</t>
  </si>
  <si>
    <t>Batch Selection</t>
  </si>
  <si>
    <t>Template deleted</t>
  </si>
  <si>
    <t>Maximum value allowed for Duration is 6.</t>
  </si>
  <si>
    <t xml:space="preserve">Medicine </t>
  </si>
  <si>
    <t>You have moved more than 2 meters from the fixed point. Do you want to update your location?</t>
  </si>
  <si>
    <t>Beneficiary ABHA mapping.</t>
  </si>
  <si>
    <t>Please confirm to logout and exit.</t>
  </si>
  <si>
    <t>You are trying to Log-in away from your facility. Do you want to retry?</t>
  </si>
  <si>
    <t>Patient Already Exists</t>
  </si>
  <si>
    <t>Error Saving Patient</t>
  </si>
  <si>
    <t>eSanjeevani Login</t>
  </si>
  <si>
    <t>An update is ready to install.</t>
  </si>
  <si>
    <t>Restart</t>
  </si>
  <si>
    <t>Apply</t>
  </si>
  <si>
    <t>Choose Application Language</t>
  </si>
  <si>
    <t>Update was canceled or failed.</t>
  </si>
  <si>
    <t>Try Again</t>
  </si>
  <si>
    <t>Permission denied</t>
  </si>
  <si>
    <t>Not scheduled</t>
  </si>
  <si>
    <t>Location Provider/GPS disabled</t>
  </si>
  <si>
    <t>Invalid Image! Multiple Faces Detected</t>
  </si>
  <si>
    <t>Linking ABHA to beneficiary</t>
  </si>
  <si>
    <t>A patient with Beneficiary ID () already exists in the system.</t>
  </si>
  <si>
    <t>Failed to save patient due to missing data. Please ensure all data is synced.</t>
  </si>
  <si>
    <t>Corrected Hindi Translation</t>
  </si>
  <si>
    <t>पंजीयन</t>
  </si>
  <si>
    <t>स्वागत है!</t>
  </si>
  <si>
    <t>Nirdesh</t>
  </si>
  <si>
    <t>गर्भवती महिला का पंजीकरण</t>
  </si>
  <si>
    <t>आंखें बंद! फिर से कोशिश करो</t>
  </si>
  <si>
    <t>अपडेट इंस्टॉल करने के लिए तैयार है।</t>
  </si>
  <si>
    <t>सुविधा केंद्र</t>
  </si>
  <si>
    <t>फॉर्म</t>
  </si>
  <si>
    <t>टीकाकरण</t>
  </si>
  <si>
    <t>दवा पर्चा</t>
  </si>
  <si>
    <t>निर्माण दिनांक</t>
  </si>
  <si>
    <t>दवा पर्चा को देखें</t>
  </si>
  <si>
    <t>भ्रमण का कारण</t>
  </si>
  <si>
    <t>भ्रमण विवरण</t>
  </si>
  <si>
    <t>मुख्य पृष्ठ</t>
  </si>
  <si>
    <t>आभा कार्ड डाउनलोड हो रहा है</t>
  </si>
  <si>
    <t>डाउनलोड हो रहा है</t>
  </si>
  <si>
    <t>प्रेषण का कारण</t>
  </si>
  <si>
    <t>पुनः भ्रमण की तिथि</t>
  </si>
  <si>
    <t>सफलतापूर्वक सहेजा गया (</t>
  </si>
  <si>
    <t>प्रेषण और पुनः भ्रमण की जानकारी सहेजने में त्रुटि</t>
  </si>
  <si>
    <t xml:space="preserve"> त्रुटि</t>
  </si>
  <si>
    <t>जांच का नाम</t>
  </si>
  <si>
    <t>क्या आप रद्द करना चाहते हैं? जो डेटा सेव नहीं किया गया है, वह खो जाएगा।</t>
  </si>
  <si>
    <t>प्रारूप / दवा / मात्रा</t>
  </si>
  <si>
    <t>दवा पर्ची</t>
  </si>
  <si>
    <t>लाभार्थी आईडी</t>
  </si>
  <si>
    <t>भ्रमण तिथि</t>
  </si>
  <si>
    <t>भ्रमण देखें</t>
  </si>
  <si>
    <t>मुख्य देशांतर</t>
  </si>
  <si>
    <t>मुख्य अक्षांश</t>
  </si>
  <si>
    <t>नर्स</t>
  </si>
  <si>
    <t>सामुदायिक स्वास्थ्य अधिकारी</t>
  </si>
  <si>
    <t>पीएनसी की संख्या</t>
  </si>
  <si>
    <t>एप्लिकेशन से बाहर निकलें</t>
  </si>
  <si>
    <t>जांच का नाम (दिनांक)</t>
  </si>
  <si>
    <t>सिंक</t>
  </si>
  <si>
    <t>भ्रमण और जीवन संकेत</t>
  </si>
  <si>
    <t>पीएनसी भ्रमण</t>
  </si>
  <si>
    <t>पीएनसी भ्रमण की तिथि</t>
  </si>
  <si>
    <t>भ्रमण की तिथि</t>
  </si>
  <si>
    <t>भ्रमण का इतिहास</t>
  </si>
  <si>
    <t>कोई भ्रमण नहीं मिला</t>
  </si>
  <si>
    <t>भ्रमण संख्या आइकन</t>
  </si>
  <si>
    <t>भ्रमण लोड करने में त्रुटि। कृपया पुनः प्रयास करें।</t>
  </si>
  <si>
    <t>लक्ष्य दम्पति</t>
  </si>
  <si>
    <t>मृत्यु की रिपोर्ट</t>
  </si>
  <si>
    <t>लक्ष्य दंपत्ति पंजीकरण</t>
  </si>
  <si>
    <t>लक्ष्य दंपत्ति ट्रैकिंग</t>
  </si>
  <si>
    <t>बुलाना</t>
  </si>
  <si>
    <t>अंतिम भ्रमण तिथि</t>
  </si>
  <si>
    <t>एएनसी भ्रमण तिथि</t>
  </si>
  <si>
    <t>छुट्टी की तिथि</t>
  </si>
  <si>
    <t>महत्वपूर्ण जानकारी एवं पर्ची</t>
  </si>
  <si>
    <t>प्रसव की तारीख</t>
  </si>
  <si>
    <t>प्रसव का समय</t>
  </si>
  <si>
    <t>प्रसव का स्थान</t>
  </si>
  <si>
    <t>प्रसव कराया गया</t>
  </si>
  <si>
    <t>प्रसव के 24 घंटे के भीतर तुरंत पीएनसी घर भ्रमण आवश्यक है</t>
  </si>
  <si>
    <t>भ्रमण जोड़े</t>
  </si>
  <si>
    <t>भ्रमण देखे</t>
  </si>
  <si>
    <t>भ्रमण इतिहास</t>
  </si>
  <si>
    <t>कृपया लाभार्थी को ABHA ID के पंजीकरण के लिए परामर्श दें</t>
  </si>
  <si>
    <t>फ़ोन नंबर (वैकल्पिक)</t>
  </si>
  <si>
    <t>सहेजें</t>
  </si>
  <si>
    <t>लिंग</t>
  </si>
  <si>
    <t>क्या जन्म के तुरंत बाद बच्चा रोया था?</t>
  </si>
  <si>
    <t>क्या जन्म प्रमाण पत्र जारी किया गया है?</t>
  </si>
  <si>
    <t>नवजात मृत्यु दर्ज की गई है। नवजात मृत्यु ऑडिट फॉर्म प्रारंभ किया जाएगा</t>
  </si>
  <si>
    <t>मृत जन्म दर्ज किया गया है। मृत जन्म ऑडिट फॉर्म प्रारंभ किया जाएगा</t>
  </si>
  <si>
    <t>पूर्ण</t>
  </si>
  <si>
    <t>उपलब्ध नहीं है</t>
  </si>
  <si>
    <t>मुख्य लोकेशन को सहेजते समय त्रुटि हुई</t>
  </si>
  <si>
    <t>सभी प्रसवपूर्व स्वास्थ्य देखभाल (PNC) भ्रमण पूरे हो गए हैं</t>
  </si>
  <si>
    <t>सभी 4 ANC भ्रमण पूरे हो गए हैं</t>
  </si>
  <si>
    <t>घर भ्रमण</t>
  </si>
  <si>
    <t>रिकॉर्ड स्थानांतरित किया गया</t>
  </si>
  <si>
    <t>ओआरएस</t>
  </si>
  <si>
    <t xml:space="preserve"> यात्रा का कारण</t>
  </si>
  <si>
    <t>Registration for Children Under 15 Years of Age</t>
  </si>
  <si>
    <t>Number of Adult Children (Age Above 15 Years)</t>
  </si>
  <si>
    <t xml:space="preserve">Age at the time of marriage </t>
  </si>
  <si>
    <t>विवाह के समय आयु</t>
  </si>
  <si>
    <t xml:space="preserve">Add Head of the Family </t>
  </si>
  <si>
    <t>परिवार के मुखिया को जोड़ें</t>
  </si>
  <si>
    <t xml:space="preserve">Family Member Registration </t>
  </si>
  <si>
    <t>परिवार सदस्य पंजीकरण</t>
  </si>
  <si>
    <t>Add Spouse &amp; Would you like to add</t>
  </si>
  <si>
    <t>जीवनसाथी जोड़ें &amp; क्या आप पति/पत्नी को जोड़ना चाहते हैं?</t>
  </si>
  <si>
    <t>Nayi Pahal Kit</t>
  </si>
  <si>
    <t>नई पहल किट</t>
  </si>
  <si>
    <t>Eligible couple list</t>
  </si>
  <si>
    <t>लक्ष्य दंपति सूची</t>
  </si>
  <si>
    <t>15 वर्ष से कम आयु के बच्चों का पंजीकरण</t>
  </si>
  <si>
    <t>वयस्क बच्चों की संख्या (15 वर्ष से अधिक आयु)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</si>
</sst>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u/>
      <sz val="11"/>
      <color rgb="FF0000FF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5C6AB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wrapText="1"/>
    </xf>
    <xf numFmtId="0" fontId="6" fillId="0" borderId="1" xfId="0" applyFont="1" applyBorder="1"/>
    <xf numFmtId="0" fontId="0" fillId="0" borderId="1" xfId="0" applyBorder="1"/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/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2" borderId="1" xfId="0" applyFill="1" applyBorder="1"/>
    <xf numFmtId="0" fontId="4" fillId="0" borderId="1" xfId="0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8" fillId="3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1000"/>
  <sheetViews>
    <sheetView zoomScaleNormal="100" workbookViewId="0">
      <selection activeCell="C2" sqref="C2"/>
    </sheetView>
  </sheetViews>
  <sheetFormatPr defaultColWidth="14.46484375" defaultRowHeight="15" customHeight="1"/>
  <cols>
    <col min="1" max="1" width="7.06640625" style="3" customWidth="1"/>
    <col min="2" max="2" width="35.53125" style="3" customWidth="1"/>
    <col min="3" max="3" width="51" style="19" customWidth="1"/>
    <col min="4" max="4" width="42.796875" style="3" customWidth="1"/>
    <col min="5" max="26" width="8.73046875" style="3" customWidth="1"/>
    <col min="27" max="16384" width="14.46484375" style="3"/>
  </cols>
  <sheetData>
    <row r="1" spans="2:4" ht="14.25" customHeight="1">
      <c r="B1" s="1" t="s">
        <v>0</v>
      </c>
      <c r="C1" s="1" t="s">
        <v>1</v>
      </c>
      <c r="D1" s="2" t="s">
        <v>737</v>
      </c>
    </row>
    <row r="2" spans="2:4" ht="14.25" customHeight="1">
      <c r="B2" s="4" t="s">
        <v>2</v>
      </c>
      <c r="C2" s="5" t="str">
        <f ca="1">IFERROR(__xludf.DUMMYFUNCTION("GOOGLETRANSLATE(B2,""en"", ""hi"")"),"साइन इन करें या रजिस्टर")</f>
        <v>साइन इन करें या रजिस्टर</v>
      </c>
      <c r="D2" s="6" t="s">
        <v>738</v>
      </c>
    </row>
    <row r="3" spans="2:4" ht="14.25" customHeight="1">
      <c r="B3" s="4" t="s">
        <v>3</v>
      </c>
      <c r="C3" s="5" t="str">
        <f ca="1">IFERROR(__xludf.DUMMYFUNCTION("GOOGLETRANSLATE(B3,""en"", ""hi"")"),"दाखिल करना")</f>
        <v>दाखिल करना</v>
      </c>
    </row>
    <row r="4" spans="2:4" ht="14.25" customHeight="1">
      <c r="B4" s="4" t="s">
        <v>4</v>
      </c>
      <c r="C4" s="5" t="str">
        <f ca="1">IFERROR(__xludf.DUMMYFUNCTION("GOOGLETRANSLATE(B4,""en"", ""hi"")"),"स्वागत !")</f>
        <v>स्वागत !</v>
      </c>
      <c r="D4" s="6" t="s">
        <v>739</v>
      </c>
    </row>
    <row r="5" spans="2:4" ht="14.25" customHeight="1">
      <c r="B5" s="4" t="s">
        <v>5</v>
      </c>
      <c r="C5" s="5" t="str">
        <f ca="1">IFERROR(__xludf.DUMMYFUNCTION("GOOGLETRANSLATE(B5,""en"", ""hi"")"),"यह मान्य उपयोगकर्ता नाम नहीं है")</f>
        <v>यह मान्य उपयोगकर्ता नाम नहीं है</v>
      </c>
    </row>
    <row r="6" spans="2:4" ht="14.25" customHeight="1">
      <c r="B6" s="4" t="s">
        <v>6</v>
      </c>
      <c r="C6" s="5" t="str">
        <f ca="1">IFERROR(__xludf.DUMMYFUNCTION("GOOGLETRANSLATE(B6,""en"", ""hi"")"),"पासवर्ड 5 अक्षरों से अधिक का होना चाहिए।")</f>
        <v>पासवर्ड 5 अक्षरों से अधिक का होना चाहिए।</v>
      </c>
    </row>
    <row r="7" spans="2:4" ht="14.25" customHeight="1">
      <c r="B7" s="4" t="s">
        <v>7</v>
      </c>
      <c r="C7" s="5" t="str">
        <f ca="1">IFERROR(__xludf.DUMMYFUNCTION("GOOGLETRANSLATE(B7,""en"", ""hi"")"),"उपयोगकर्ता नाम")</f>
        <v>उपयोगकर्ता नाम</v>
      </c>
    </row>
    <row r="8" spans="2:4" ht="14.25" customHeight="1">
      <c r="B8" s="4" t="s">
        <v>8</v>
      </c>
      <c r="C8" s="5" t="str">
        <f ca="1">IFERROR(__xludf.DUMMYFUNCTION("GOOGLETRANSLATE(B8,""en"", ""hi"")"),"""लॉगिन विफल""")</f>
        <v>"लॉगिन विफल"</v>
      </c>
    </row>
    <row r="9" spans="2:4" ht="14.25" customHeight="1">
      <c r="B9" s="4" t="s">
        <v>9</v>
      </c>
      <c r="C9" s="5" t="str">
        <f ca="1">IFERROR(__xludf.DUMMYFUNCTION("GOOGLETRANSLATE(B9,""en"", ""hi"")"),"अगला")</f>
        <v>अगला</v>
      </c>
    </row>
    <row r="10" spans="2:4" ht="14.25" customHeight="1">
      <c r="B10" s="4" t="s">
        <v>10</v>
      </c>
      <c r="C10" s="5" t="str">
        <f ca="1">IFERROR(__xludf.DUMMYFUNCTION("GOOGLETRANSLATE(B10,""en"", ""hi"")"),"पासवर्ड")</f>
        <v>पासवर्ड</v>
      </c>
    </row>
    <row r="11" spans="2:4" ht="14.25" customHeight="1">
      <c r="B11" s="4" t="s">
        <v>11</v>
      </c>
      <c r="C11" s="5" t="str">
        <f ca="1">IFERROR(__xludf.DUMMYFUNCTION("GOOGLETRANSLATE(B11,""en"", ""hi"")"),"लॉग इन करें")</f>
        <v>लॉग इन करें</v>
      </c>
    </row>
    <row r="12" spans="2:4" ht="14.25" customHeight="1">
      <c r="B12" s="4" t="s">
        <v>12</v>
      </c>
      <c r="C12" s="5" t="str">
        <f ca="1">IFERROR(__xludf.DUMMYFUNCTION("GOOGLETRANSLATE(B12,""en"", ""hi"")"),"एचडब्ल्यूसी मोबाइल ऐप")</f>
        <v>एचडब्ल्यूसी मोबाइल ऐप</v>
      </c>
    </row>
    <row r="13" spans="2:4" ht="14.25" customHeight="1">
      <c r="B13" s="4" t="s">
        <v>13</v>
      </c>
      <c r="C13" s="5" t="str">
        <f ca="1">IFERROR(__xludf.DUMMYFUNCTION("GOOGLETRANSLATE(B13,""en"", ""hi"")"),"एचडब्ल्यूसी")</f>
        <v>एचडब्ल्यूसी</v>
      </c>
    </row>
    <row r="14" spans="2:4" s="10" customFormat="1" ht="14.25" customHeight="1">
      <c r="B14" s="7" t="s">
        <v>14</v>
      </c>
      <c r="C14" s="8" t="str">
        <f ca="1">IFERROR(__xludf.DUMMYFUNCTION("GOOGLETRANSLATE(B14,""en"", ""hi"")"),"सुविधा")</f>
        <v>सुविधा</v>
      </c>
      <c r="D14" s="9" t="s">
        <v>744</v>
      </c>
    </row>
    <row r="15" spans="2:4" ht="14.25" customHeight="1">
      <c r="B15" s="4" t="s">
        <v>15</v>
      </c>
      <c r="C15" s="5" t="str">
        <f ca="1">IFERROR(__xludf.DUMMYFUNCTION("GOOGLETRANSLATE(B15,""en"", ""hi"")"),"आउटरीच")</f>
        <v>आउटरीच</v>
      </c>
    </row>
    <row r="16" spans="2:4" ht="14.25" customHeight="1">
      <c r="B16" s="4" t="s">
        <v>16</v>
      </c>
      <c r="C16" s="5" t="str">
        <f ca="1">IFERROR(__xludf.DUMMYFUNCTION("GOOGLETRANSLATE(B16,""en"", ""hi"")"),"सिस्टम संबंधी समस्या")</f>
        <v>सिस्टम संबंधी समस्या</v>
      </c>
    </row>
    <row r="17" spans="2:3" ht="14.25" customHeight="1">
      <c r="B17" s="4" t="s">
        <v>17</v>
      </c>
      <c r="C17" s="5" t="str">
        <f ca="1">IFERROR(__xludf.DUMMYFUNCTION("GOOGLETRANSLATE(B17,""en"", ""hi"")"),"मैनुअल समस्या")</f>
        <v>मैनुअल समस्या</v>
      </c>
    </row>
    <row r="18" spans="2:3" s="10" customFormat="1" ht="14.25" customHeight="1">
      <c r="B18" s="7" t="s">
        <v>18</v>
      </c>
      <c r="C18" s="8" t="str">
        <f ca="1">IFERROR(__xludf.DUMMYFUNCTION("GOOGLETRANSLATE(B18,""en"", ""hi"")"),"स्वास्थ्य गतिविधि")</f>
        <v>स्वास्थ्य गतिविधि</v>
      </c>
    </row>
    <row r="19" spans="2:3" ht="14.25" customHeight="1">
      <c r="B19" s="4" t="s">
        <v>19</v>
      </c>
      <c r="C19" s="5" t="str">
        <f ca="1">IFERROR(__xludf.DUMMYFUNCTION("GOOGLETRANSLATE(B19,""en"", ""hi"")"),"प्रशिक्षण")</f>
        <v>प्रशिक्षण</v>
      </c>
    </row>
    <row r="20" spans="2:3" ht="14.25" customHeight="1">
      <c r="B20" s="4" t="s">
        <v>20</v>
      </c>
      <c r="C20" s="5" t="str">
        <f ca="1">IFERROR(__xludf.DUMMYFUNCTION("GOOGLETRANSLATE(B20,""en"", ""hi"")"),"स्वास्थ्य मेला")</f>
        <v>स्वास्थ्य मेला</v>
      </c>
    </row>
    <row r="21" spans="2:3" ht="14.25" customHeight="1">
      <c r="B21" s="4" t="s">
        <v>21</v>
      </c>
      <c r="C21" s="5" t="str">
        <f ca="1">IFERROR(__xludf.DUMMYFUNCTION("GOOGLETRANSLATE(B21,""en"", ""hi"")"),"VHSNC/ VHSND")</f>
        <v>VHSNC/ VHSND</v>
      </c>
    </row>
    <row r="22" spans="2:3" ht="14.25" customHeight="1">
      <c r="B22" s="4" t="s">
        <v>22</v>
      </c>
      <c r="C22" s="5" t="str">
        <f ca="1">IFERROR(__xludf.DUMMYFUNCTION("GOOGLETRANSLATE(B22,""en"", ""hi"")"),"रोगी का पंजीकरण करें")</f>
        <v>रोगी का पंजीकरण करें</v>
      </c>
    </row>
    <row r="23" spans="2:3" ht="14.25" customHeight="1">
      <c r="B23" s="4" t="s">
        <v>23</v>
      </c>
      <c r="C23" s="5" t="str">
        <f ca="1">IFERROR(__xludf.DUMMYFUNCTION("GOOGLETRANSLATE(B23,""en"", ""hi"")"),"खोजने के लिए यहां टैप करें")</f>
        <v>खोजने के लिए यहां टैप करें</v>
      </c>
    </row>
    <row r="24" spans="2:3" ht="14.25" customHeight="1">
      <c r="B24" s="4" t="s">
        <v>24</v>
      </c>
      <c r="C24" s="5" t="str">
        <f ca="1">IFERROR(__xludf.DUMMYFUNCTION("GOOGLETRANSLATE(B24,""en"", ""hi"")"),"पंजीकृत मरीज़")</f>
        <v>पंजीकृत मरीज़</v>
      </c>
    </row>
    <row r="25" spans="2:3" ht="14.25" customHeight="1">
      <c r="B25" s="4" t="s">
        <v>25</v>
      </c>
      <c r="C25" s="5" t="str">
        <f ca="1">IFERROR(__xludf.DUMMYFUNCTION("GOOGLETRANSLATE(B25,""en"", ""hi"")"),"लॉगिन_सेटिंग्स")</f>
        <v>लॉगिन_सेटिंग्स</v>
      </c>
    </row>
    <row r="26" spans="2:3" ht="14.25" customHeight="1">
      <c r="B26" s="4" t="s">
        <v>26</v>
      </c>
      <c r="C26" s="5" t="str">
        <f ca="1">IFERROR(__xludf.DUMMYFUNCTION("GOOGLETRANSLATE(B26,""en"", ""hi"")"),"व्यक्तिगत विवरण")</f>
        <v>व्यक्तिगत विवरण</v>
      </c>
    </row>
    <row r="27" spans="2:3" ht="14.25" customHeight="1">
      <c r="B27" s="11" t="s">
        <v>27</v>
      </c>
      <c r="C27" s="5" t="str">
        <f ca="1">IFERROR(__xludf.DUMMYFUNCTION("GOOGLETRANSLATE(B27,""en"", ""hi"")"),"पहला नाम")</f>
        <v>पहला नाम</v>
      </c>
    </row>
    <row r="28" spans="2:3" ht="14.25" customHeight="1">
      <c r="B28" s="4" t="s">
        <v>28</v>
      </c>
      <c r="C28" s="5" t="str">
        <f ca="1">IFERROR(__xludf.DUMMYFUNCTION("GOOGLETRANSLATE(B28,""en"", ""hi"")"),"अंतिम नाम उपनाम ")</f>
        <v xml:space="preserve">अंतिम नाम उपनाम </v>
      </c>
    </row>
    <row r="29" spans="2:3" ht="14.25" customHeight="1">
      <c r="B29" s="4" t="s">
        <v>29</v>
      </c>
      <c r="C29" s="5" t="str">
        <f ca="1">IFERROR(__xludf.DUMMYFUNCTION("GOOGLETRANSLATE(B29,""en"", ""hi"")"),"संपर्क नंबर")</f>
        <v>संपर्क नंबर</v>
      </c>
    </row>
    <row r="30" spans="2:3" ht="14.25" customHeight="1">
      <c r="B30" s="4" t="s">
        <v>30</v>
      </c>
      <c r="C30" s="5" t="str">
        <f ca="1">IFERROR(__xludf.DUMMYFUNCTION("GOOGLETRANSLATE(B30,""en"", ""hi"")"),"उपश्रेणी का चयन करें")</f>
        <v>उपश्रेणी का चयन करें</v>
      </c>
    </row>
    <row r="31" spans="2:3" ht="14.25" customHeight="1">
      <c r="B31" s="4" t="s">
        <v>31</v>
      </c>
      <c r="C31" s="5" t="str">
        <f ca="1">IFERROR(__xludf.DUMMYFUNCTION("GOOGLETRANSLATE(B31,""en"", ""hi"")"),"श्रेणी चुनना")</f>
        <v>श्रेणी चुनना</v>
      </c>
    </row>
    <row r="32" spans="2:3" ht="14.25" customHeight="1">
      <c r="B32" s="4" t="s">
        <v>32</v>
      </c>
      <c r="C32" s="5" t="str">
        <f ca="1">IFERROR(__xludf.DUMMYFUNCTION("GOOGLETRANSLATE(B32,""en"", ""hi"")"),"यात्रा का कारण चुनें")</f>
        <v>यात्रा का कारण चुनें</v>
      </c>
    </row>
    <row r="33" spans="2:3" ht="14.25" customHeight="1">
      <c r="B33" s="4" t="s">
        <v>33</v>
      </c>
      <c r="C33" s="5" t="str">
        <f ca="1">IFERROR(__xludf.DUMMYFUNCTION("GOOGLETRANSLATE(B33,""en"", ""hi"")"),"अवधि की इकाई का चयन करें")</f>
        <v>अवधि की इकाई का चयन करें</v>
      </c>
    </row>
    <row r="34" spans="2:3" ht="14.25" customHeight="1">
      <c r="B34" s="4" t="s">
        <v>34</v>
      </c>
      <c r="C34" s="5" t="str">
        <f ca="1">IFERROR(__xludf.DUMMYFUNCTION("GOOGLETRANSLATE(B34,""en"", ""hi"")"),"यात्रा विवरण")</f>
        <v>यात्रा विवरण</v>
      </c>
    </row>
    <row r="35" spans="2:3" ht="14.25" customHeight="1">
      <c r="B35" s="4" t="s">
        <v>35</v>
      </c>
      <c r="C35" s="5" t="str">
        <f ca="1">IFERROR(__xludf.DUMMYFUNCTION("GOOGLETRANSLATE(B35,""en"", ""hi"")"),"अवधि: ")</f>
        <v xml:space="preserve">अवधि: </v>
      </c>
    </row>
    <row r="36" spans="2:3" ht="14.25" customHeight="1">
      <c r="B36" s="4" t="s">
        <v>36</v>
      </c>
      <c r="C36" s="5" t="str">
        <f ca="1">IFERROR(__xludf.DUMMYFUNCTION("GOOGLETRANSLATE(B36,""en"", ""hi"")"),"वितरित:")</f>
        <v>वितरित:</v>
      </c>
    </row>
    <row r="37" spans="2:3" ht="14.25" customHeight="1">
      <c r="B37" s="4" t="s">
        <v>37</v>
      </c>
      <c r="C37" s="5" t="str">
        <f ca="1">IFERROR(__xludf.DUMMYFUNCTION("GOOGLETRANSLATE(B37,""en"", ""hi"")"),"आभा संख्या")</f>
        <v>आभा संख्या</v>
      </c>
    </row>
    <row r="38" spans="2:3" ht="14.25" customHeight="1">
      <c r="B38" s="4" t="s">
        <v>38</v>
      </c>
      <c r="C38" s="5" t="str">
        <f ca="1">IFERROR(__xludf.DUMMYFUNCTION("GOOGLETRANSLATE(B38,""en"", ""hi"")"),"नाम")</f>
        <v>नाम</v>
      </c>
    </row>
    <row r="39" spans="2:3" ht="14.25" customHeight="1">
      <c r="B39" s="4" t="s">
        <v>39</v>
      </c>
      <c r="C39" s="5" t="str">
        <f ca="1">IFERROR(__xludf.DUMMYFUNCTION("GOOGLETRANSLATE(B39,""en"", ""hi"")"),"फोन नंबर")</f>
        <v>फोन नंबर</v>
      </c>
    </row>
    <row r="40" spans="2:3" ht="14.25" customHeight="1">
      <c r="B40" s="4" t="s">
        <v>40</v>
      </c>
      <c r="C40" s="5" t="str">
        <f ca="1">IFERROR(__xludf.DUMMYFUNCTION("GOOGLETRANSLATE(B40,""en"", ""hi"")"),"पंजीकरण")</f>
        <v>पंजीकरण</v>
      </c>
    </row>
    <row r="41" spans="2:3" ht="14.25" customHeight="1">
      <c r="B41" s="4" t="s">
        <v>41</v>
      </c>
      <c r="C41" s="5" t="str">
        <f ca="1">IFERROR(__xludf.DUMMYFUNCTION("GOOGLETRANSLATE(B41,""en"", ""hi"")"),"आधुनिक खोज")</f>
        <v>आधुनिक खोज</v>
      </c>
    </row>
    <row r="42" spans="2:3" ht="14.25" customHeight="1">
      <c r="B42" s="4" t="s">
        <v>42</v>
      </c>
      <c r="C42" s="5" t="str">
        <f ca="1">IFERROR(__xludf.DUMMYFUNCTION("GOOGLETRANSLATE(B42,""en"", ""hi"")"),"खोज")</f>
        <v>खोज</v>
      </c>
    </row>
    <row r="43" spans="2:3" ht="14.25" customHeight="1">
      <c r="B43" s="4" t="s">
        <v>43</v>
      </c>
      <c r="C43" s="5" t="str">
        <f ca="1">IFERROR(__xludf.DUMMYFUNCTION("GOOGLETRANSLATE(B43,""en"", ""hi"")"),"क्या आप वापस जाना चाहते हैं?")</f>
        <v>क्या आप वापस जाना चाहते हैं?</v>
      </c>
    </row>
    <row r="44" spans="2:3" ht="14.25" customHeight="1">
      <c r="B44" s="4" t="s">
        <v>44</v>
      </c>
      <c r="C44" s="5" t="str">
        <f ca="1">IFERROR(__xludf.DUMMYFUNCTION("GOOGLETRANSLATE(B44,""en"", ""hi"")"),"ऑफलाइन")</f>
        <v>ऑफलाइन</v>
      </c>
    </row>
    <row r="45" spans="2:3" ht="14.25" customHeight="1">
      <c r="B45" s="4" t="s">
        <v>45</v>
      </c>
      <c r="C45" s="5" t="str">
        <f ca="1">IFERROR(__xludf.DUMMYFUNCTION("GOOGLETRANSLATE(B45,""en"", ""hi"")"),"कुछ गलत हो गया")</f>
        <v>कुछ गलत हो गया</v>
      </c>
    </row>
    <row r="46" spans="2:3" ht="14.25" customHeight="1">
      <c r="B46" s="4" t="s">
        <v>46</v>
      </c>
      <c r="C46" s="5" t="str">
        <f ca="1">IFERROR(__xludf.DUMMYFUNCTION("GOOGLETRANSLATE(B46,""en"", ""hi"")"),"सर्वर से कनेक्ट करने में असमर्थ है")</f>
        <v>सर्वर से कनेक्ट करने में असमर्थ है</v>
      </c>
    </row>
    <row r="47" spans="2:3" ht="14.25" customHeight="1">
      <c r="B47" s="4" t="s">
        <v>47</v>
      </c>
      <c r="C47" s="5" t="str">
        <f ca="1">IFERROR(__xludf.DUMMYFUNCTION("GOOGLETRANSLATE(B47,""en"", ""hi"")"),"बाद में पुन: प्रयास")</f>
        <v>बाद में पुन: प्रयास</v>
      </c>
    </row>
    <row r="48" spans="2:3" ht="14.25" customHeight="1">
      <c r="B48" s="4" t="s">
        <v>48</v>
      </c>
      <c r="C48" s="5" t="str">
        <f ca="1">IFERROR(__xludf.DUMMYFUNCTION("GOOGLETRANSLATE(B48,""en"", ""hi"")"),"पुनः प्रयास करें!")</f>
        <v>पुनः प्रयास करें!</v>
      </c>
    </row>
    <row r="49" spans="2:4" ht="14.25" customHeight="1">
      <c r="B49" s="4" t="s">
        <v>49</v>
      </c>
      <c r="C49" s="5" t="str">
        <f ca="1">IFERROR(__xludf.DUMMYFUNCTION("GOOGLETRANSLATE(B49,""en"", ""hi"")"),"होम पेज पर जाएं")</f>
        <v>होम पेज पर जाएं</v>
      </c>
    </row>
    <row r="50" spans="2:4" ht="14.25" customHeight="1">
      <c r="B50" s="4" t="s">
        <v>50</v>
      </c>
      <c r="C50" s="5" t="str">
        <f ca="1">IFERROR(__xludf.DUMMYFUNCTION("GOOGLETRANSLATE(B50,""en"", ""hi"")"),"लाभार्थी का नाम")</f>
        <v>लाभार्थी का नाम</v>
      </c>
    </row>
    <row r="51" spans="2:4" ht="14.25" customHeight="1">
      <c r="B51" s="4" t="s">
        <v>51</v>
      </c>
      <c r="C51" s="5" t="str">
        <f ca="1">IFERROR(__xludf.DUMMYFUNCTION("GOOGLETRANSLATE(B51,""en"", ""hi"")"),"ओटीपी पुनः भेजा गया")</f>
        <v>ओटीपी पुनः भेजा गया</v>
      </c>
    </row>
    <row r="52" spans="2:4" s="10" customFormat="1" ht="14.25" customHeight="1">
      <c r="B52" s="7" t="s">
        <v>52</v>
      </c>
      <c r="C52" s="8" t="str">
        <f ca="1">IFERROR(__xludf.DUMMYFUNCTION("GOOGLETRANSLATE(B52,""en"", ""hi"")"),"रूप")</f>
        <v>रूप</v>
      </c>
      <c r="D52" s="9" t="s">
        <v>745</v>
      </c>
    </row>
    <row r="53" spans="2:4" ht="14.25" customHeight="1">
      <c r="B53" s="4" t="s">
        <v>53</v>
      </c>
      <c r="C53" s="5" t="str">
        <f ca="1">IFERROR(__xludf.DUMMYFUNCTION("GOOGLETRANSLATE(B53,""en"", ""hi"")"),"दवा")</f>
        <v>दवा</v>
      </c>
    </row>
    <row r="54" spans="2:4" ht="14.25" customHeight="1">
      <c r="B54" s="4" t="s">
        <v>54</v>
      </c>
      <c r="C54" s="5" t="str">
        <f ca="1">IFERROR(__xludf.DUMMYFUNCTION("GOOGLETRANSLATE(B54,""en"", ""hi"")"),"मात्रा बनाने की विधि")</f>
        <v>मात्रा बनाने की विधि</v>
      </c>
    </row>
    <row r="55" spans="2:4" ht="14.25" customHeight="1">
      <c r="B55" s="4" t="s">
        <v>55</v>
      </c>
      <c r="C55" s="5" t="str">
        <f ca="1">IFERROR(__xludf.DUMMYFUNCTION("GOOGLETRANSLATE(B55,""en"", ""hi"")"),"जमा करना")</f>
        <v>जमा करना</v>
      </c>
    </row>
    <row r="56" spans="2:4" ht="14.25" customHeight="1">
      <c r="B56" s="4" t="s">
        <v>56</v>
      </c>
      <c r="C56" s="5" t="str">
        <f ca="1">IFERROR(__xludf.DUMMYFUNCTION("GOOGLETRANSLATE(B56,""en"", ""hi"")"),"आवृत्ति")</f>
        <v>आवृत्ति</v>
      </c>
    </row>
    <row r="57" spans="2:4" ht="14.25" customHeight="1">
      <c r="B57" s="4" t="s">
        <v>57</v>
      </c>
      <c r="C57" s="5" t="str">
        <f ca="1">IFERROR(__xludf.DUMMYFUNCTION("GOOGLETRANSLATE(B57,""en"", ""hi"")"),"नब्ज")</f>
        <v>नब्ज</v>
      </c>
    </row>
    <row r="58" spans="2:4" ht="14.25" customHeight="1">
      <c r="B58" s="4" t="s">
        <v>58</v>
      </c>
      <c r="C58" s="5" t="str">
        <f ca="1">IFERROR(__xludf.DUMMYFUNCTION("GOOGLETRANSLATE(B58,""en"", ""hi"")"),"स्थान विवरण")</f>
        <v>स्थान विवरण</v>
      </c>
    </row>
    <row r="59" spans="2:4" ht="14.25" customHeight="1">
      <c r="B59" s="4" t="s">
        <v>59</v>
      </c>
      <c r="C59" s="5" t="str">
        <f ca="1">IFERROR(__xludf.DUMMYFUNCTION("GOOGLETRANSLATE(B59,""en"", ""hi"")"),"व्यक्तिगत जानकारी")</f>
        <v>व्यक्तिगत जानकारी</v>
      </c>
    </row>
    <row r="60" spans="2:4" ht="14.25" customHeight="1">
      <c r="B60" s="4" t="s">
        <v>60</v>
      </c>
      <c r="C60" s="5" t="str">
        <f ca="1">IFERROR(__xludf.DUMMYFUNCTION("GOOGLETRANSLATE(B60,""en"", ""hi"")"),"विवरणों पर दोबारा नज़र डालें")</f>
        <v>विवरणों पर दोबारा नज़र डालें</v>
      </c>
    </row>
    <row r="61" spans="2:4" ht="14.25" customHeight="1">
      <c r="B61" s="4" t="s">
        <v>61</v>
      </c>
      <c r="C61" s="5" t="str">
        <f ca="1">IFERROR(__xludf.DUMMYFUNCTION("GOOGLETRANSLATE(B61,""en"", ""hi"")"),"केस रिकॉर्ड")</f>
        <v>केस रिकॉर्ड</v>
      </c>
    </row>
    <row r="62" spans="2:4" ht="14.25" customHeight="1">
      <c r="B62" s="4" t="s">
        <v>62</v>
      </c>
      <c r="C62" s="5" t="str">
        <f ca="1">IFERROR(__xludf.DUMMYFUNCTION("GOOGLETRANSLATE(B62,""en"", ""hi"")"),"प्रयोगशाला रिकॉर्ड")</f>
        <v>प्रयोगशाला रिकॉर्ड</v>
      </c>
    </row>
    <row r="63" spans="2:4" ht="14.25" customHeight="1">
      <c r="B63" s="4" t="s">
        <v>63</v>
      </c>
      <c r="C63" s="5" t="str">
        <f ca="1">IFERROR(__xludf.DUMMYFUNCTION("GOOGLETRANSLATE(B63,""en"", ""hi"")"),"फार्मासिस्ट रिकॉर्ड")</f>
        <v>फार्मासिस्ट रिकॉर्ड</v>
      </c>
    </row>
    <row r="64" spans="2:4" ht="14.25" customHeight="1">
      <c r="B64" s="4" t="s">
        <v>64</v>
      </c>
      <c r="C64" s="5" t="str">
        <f ca="1">IFERROR(__xludf.DUMMYFUNCTION("GOOGLETRANSLATE(B64,""en"", ""hi"")"),"एएनसी")</f>
        <v>एएनसी</v>
      </c>
    </row>
    <row r="65" spans="2:4" ht="14.25" customHeight="1">
      <c r="B65" s="4" t="s">
        <v>65</v>
      </c>
      <c r="C65" s="5" t="str">
        <f ca="1">IFERROR(__xludf.DUMMYFUNCTION("GOOGLETRANSLATE(B65,""en"", ""hi"")"),"पीएनसी")</f>
        <v>पीएनसी</v>
      </c>
    </row>
    <row r="66" spans="2:4" s="10" customFormat="1" ht="14.25" customHeight="1">
      <c r="B66" s="7" t="s">
        <v>66</v>
      </c>
      <c r="C66" s="8" t="str">
        <f ca="1">IFERROR(__xludf.DUMMYFUNCTION("GOOGLETRANSLATE(B66,""en"", ""hi"")"),"प्रतिरक्षा")</f>
        <v>प्रतिरक्षा</v>
      </c>
      <c r="D66" s="9" t="s">
        <v>746</v>
      </c>
    </row>
    <row r="67" spans="2:4" ht="14.25" customHeight="1">
      <c r="B67" s="4" t="s">
        <v>67</v>
      </c>
      <c r="C67" s="5" t="str">
        <f ca="1">IFERROR(__xludf.DUMMYFUNCTION("GOOGLETRANSLATE(B67,""en"", ""hi"")"),"वजन (किलोग्राम)")</f>
        <v>वजन (किलोग्राम)</v>
      </c>
    </row>
    <row r="68" spans="2:4" ht="14.25" customHeight="1">
      <c r="B68" s="4" t="s">
        <v>68</v>
      </c>
      <c r="C68" s="5" t="str">
        <f ca="1">IFERROR(__xludf.DUMMYFUNCTION("GOOGLETRANSLATE(B68,""en"", ""hi"")"),"तापमान (फ़ारेनहाइट)")</f>
        <v>तापमान (फ़ारेनहाइट)</v>
      </c>
    </row>
    <row r="69" spans="2:4" ht="14.25" customHeight="1">
      <c r="B69" s="4" t="s">
        <v>69</v>
      </c>
      <c r="C69" s="5" t="str">
        <f ca="1">IFERROR(__xludf.DUMMYFUNCTION("GOOGLETRANSLATE(B69,""en"", ""hi"")"),"रक्तचाप (mmHg) डायस्टोलिक")</f>
        <v>रक्तचाप (mmHg) डायस्टोलिक</v>
      </c>
    </row>
    <row r="70" spans="2:4" ht="14.25" customHeight="1">
      <c r="B70" s="4" t="s">
        <v>70</v>
      </c>
      <c r="C70" s="5" t="str">
        <f ca="1">IFERROR(__xludf.DUMMYFUNCTION("GOOGLETRANSLATE(B70,""en"", ""hi"")"),"रक्तचाप (mmHg) सिस्टोलिक")</f>
        <v>रक्तचाप (mmHg) सिस्टोलिक</v>
      </c>
    </row>
    <row r="71" spans="2:4" ht="14.25" customHeight="1">
      <c r="B71" s="4" t="s">
        <v>71</v>
      </c>
      <c r="C71" s="5" t="str">
        <f ca="1">IFERROR(__xludf.DUMMYFUNCTION("GOOGLETRANSLATE(B71,""en"", ""hi"")"),"डॉक्टर को प्रस्तुत करें")</f>
        <v>डॉक्टर को प्रस्तुत करें</v>
      </c>
    </row>
    <row r="72" spans="2:4" s="10" customFormat="1" ht="14.25" customHeight="1">
      <c r="B72" s="7" t="s">
        <v>72</v>
      </c>
      <c r="C72" s="8" t="str">
        <f ca="1">IFERROR(__xludf.DUMMYFUNCTION("GOOGLETRANSLATE(B72,""en"", ""hi"")"),"नुस्खा")</f>
        <v>नुस्खा</v>
      </c>
      <c r="D72" s="9" t="s">
        <v>747</v>
      </c>
    </row>
    <row r="73" spans="2:4" ht="14.25" customHeight="1">
      <c r="B73" s="4" t="s">
        <v>73</v>
      </c>
      <c r="C73" s="5" t="str">
        <f ca="1">IFERROR(__xludf.DUMMYFUNCTION("GOOGLETRANSLATE(B73,""en"", ""hi"")"),"जाँच पड़ताल")</f>
        <v>जाँच पड़ताल</v>
      </c>
    </row>
    <row r="74" spans="2:4" ht="14.25" customHeight="1">
      <c r="B74" s="4" t="s">
        <v>74</v>
      </c>
      <c r="C74" s="5" t="str">
        <f ca="1">IFERROR(__xludf.DUMMYFUNCTION("GOOGLETRANSLATE(B74,""en"", ""hi"")"),"परीक्षा")</f>
        <v>परीक्षा</v>
      </c>
    </row>
    <row r="75" spans="2:4" ht="14.25" customHeight="1">
      <c r="B75" s="4" t="s">
        <v>75</v>
      </c>
      <c r="C75" s="5" t="str">
        <f ca="1">IFERROR(__xludf.DUMMYFUNCTION("GOOGLETRANSLATE(B75,""en"", ""hi"")"),"अन्य सूचना")</f>
        <v>अन्य सूचना</v>
      </c>
    </row>
    <row r="76" spans="2:4" ht="14.25" customHeight="1">
      <c r="B76" s="4" t="s">
        <v>76</v>
      </c>
      <c r="C76" s="5" t="str">
        <f ca="1">IFERROR(__xludf.DUMMYFUNCTION("GOOGLETRANSLATE(B76,""en"", ""hi"")"),"जानकारी")</f>
        <v>जानकारी</v>
      </c>
    </row>
    <row r="77" spans="2:4" ht="14.25" customHeight="1">
      <c r="B77" s="4" t="s">
        <v>77</v>
      </c>
      <c r="C77" s="5" t="str">
        <f ca="1">IFERROR(__xludf.DUMMYFUNCTION("GOOGLETRANSLATE(B77,""en"", ""hi"")"),"डेटा सफलतापूर्वक सहेज लिया गया है। क्या आप केयर कॉन्टेक्स्ट को लिंक D76करना चाहते हैं?")</f>
        <v>डेटा सफलतापूर्वक सहेज लिया गया है। क्या आप केयर कॉन्टेक्स्ट को लिंक D76करना चाहते हैं?</v>
      </c>
    </row>
    <row r="78" spans="2:4" ht="14.25" customHeight="1">
      <c r="B78" s="4" t="s">
        <v>78</v>
      </c>
      <c r="C78" s="5" t="str">
        <f ca="1">IFERROR(__xludf.DUMMYFUNCTION("GOOGLETRANSLATE(B78,""en"", ""hi"")"),"क्या आप केयर कॉन्टेक्स्ट को रद्द करना चाहते हैं?")</f>
        <v>क्या आप केयर कॉन्टेक्स्ट को रद्द करना चाहते हैं?</v>
      </c>
    </row>
    <row r="79" spans="2:4" ht="14.25" customHeight="1">
      <c r="B79" s="4" t="s">
        <v>79</v>
      </c>
      <c r="C79" s="5" t="str">
        <f ca="1">IFERROR(__xludf.DUMMYFUNCTION("GOOGLETRANSLATE(B79,""en"", ""hi"")"),"ABHA केयर कॉन्टेक्स्ट मैपिंग")</f>
        <v>ABHA केयर कॉन्टेक्स्ट मैपिंग</v>
      </c>
    </row>
    <row r="80" spans="2:4" ht="14.25" customHeight="1">
      <c r="B80" s="4" t="s">
        <v>80</v>
      </c>
      <c r="C80" s="5" t="str">
        <f ca="1">IFERROR(__xludf.DUMMYFUNCTION("GOOGLETRANSLATE(B80,""en"", ""hi"")"),"ओटीपी जनरेट करें")</f>
        <v>ओटीपी जनरेट करें</v>
      </c>
    </row>
    <row r="81" spans="2:4" ht="14.25" customHeight="1">
      <c r="B81" s="4" t="s">
        <v>81</v>
      </c>
      <c r="C81" s="5" t="str">
        <f ca="1">IFERROR(__xludf.DUMMYFUNCTION("GOOGLETRANSLATE(B81,""en"", ""hi"")"),"सृजित दिनांक")</f>
        <v>सृजित दिनांक</v>
      </c>
      <c r="D81" s="6" t="s">
        <v>748</v>
      </c>
    </row>
    <row r="82" spans="2:4" ht="14.25" customHeight="1">
      <c r="B82" s="4" t="s">
        <v>82</v>
      </c>
      <c r="C82" s="5" t="str">
        <f ca="1">IFERROR(__xludf.DUMMYFUNCTION("GOOGLETRANSLATE(B82,""en"", ""hi"")"),"आपके पंजीकृत मोबाइल नंबर पर OTP भेजा गया है")</f>
        <v>आपके पंजीकृत मोबाइल नंबर पर OTP भेजा गया है</v>
      </c>
    </row>
    <row r="83" spans="2:4" ht="14.25" customHeight="1">
      <c r="B83" s="4" t="s">
        <v>83</v>
      </c>
      <c r="C83" s="5" t="str">
        <f ca="1">IFERROR(__xludf.DUMMYFUNCTION("GOOGLETRANSLATE(B83,""en"", ""hi"")"),"जोड़ना")</f>
        <v>जोड़ना</v>
      </c>
    </row>
    <row r="84" spans="2:4" ht="14.25" customHeight="1">
      <c r="B84" s="4" t="s">
        <v>84</v>
      </c>
      <c r="C84" s="5" t="str">
        <f ca="1">IFERROR(__xludf.DUMMYFUNCTION("GOOGLETRANSLATE(B84,""en"", ""hi"")"),"स्टॉक उपलब्ध नहीं है")</f>
        <v>स्टॉक उपलब्ध नहीं है</v>
      </c>
    </row>
    <row r="85" spans="2:4" ht="14.25" customHeight="1">
      <c r="B85" s="4" t="s">
        <v>85</v>
      </c>
      <c r="C85" s="5" t="str">
        <f ca="1">IFERROR(__xludf.DUMMYFUNCTION("GOOGLETRANSLATE(B85,""en"", ""hi"")"),"प्रिस्क्रिप्शन देखें")</f>
        <v>प्रिस्क्रिप्शन देखें</v>
      </c>
      <c r="D85" s="9" t="s">
        <v>749</v>
      </c>
    </row>
    <row r="86" spans="2:4" ht="14.25" customHeight="1">
      <c r="B86" s="4" t="s">
        <v>55</v>
      </c>
      <c r="C86" s="5" t="str">
        <f ca="1">IFERROR(__xludf.DUMMYFUNCTION("GOOGLETRANSLATE(B86,""en"", ""hi"")"),"जमा करना")</f>
        <v>जमा करना</v>
      </c>
    </row>
    <row r="87" spans="2:4" ht="14.25" customHeight="1">
      <c r="B87" s="4" t="s">
        <v>86</v>
      </c>
      <c r="C87" s="5" t="str">
        <f ca="1">IFERROR(__xludf.DUMMYFUNCTION("GOOGLETRANSLATE(B87,""en"", ""hi"")"),"वर्ग")</f>
        <v>वर्ग</v>
      </c>
    </row>
    <row r="88" spans="2:4" ht="14.25" customHeight="1">
      <c r="B88" s="4" t="s">
        <v>87</v>
      </c>
      <c r="C88" s="5" t="str">
        <f ca="1">IFERROR(__xludf.DUMMYFUNCTION("GOOGLETRANSLATE(B88,""en"", ""hi"")"),"उपश्रेणी")</f>
        <v>उपश्रेणी</v>
      </c>
    </row>
    <row r="89" spans="2:4" ht="14.25" customHeight="1">
      <c r="B89" s="4" t="s">
        <v>88</v>
      </c>
      <c r="C89" s="5" t="str">
        <f ca="1">IFERROR(__xludf.DUMMYFUNCTION("GOOGLETRANSLATE(B89,""en"", ""hi"")"),"यात्रा का कारण")</f>
        <v>यात्रा का कारण</v>
      </c>
      <c r="D89" s="6" t="s">
        <v>750</v>
      </c>
    </row>
    <row r="90" spans="2:4" ht="14.25" customHeight="1">
      <c r="B90" s="4" t="s">
        <v>89</v>
      </c>
      <c r="C90" s="5" t="str">
        <f ca="1">IFERROR(__xludf.DUMMYFUNCTION("GOOGLETRANSLATE(B90,""en"", ""hi"")"),"इकाई में अवधि")</f>
        <v>इकाई में अवधि</v>
      </c>
    </row>
    <row r="91" spans="2:4" ht="14.25" customHeight="1">
      <c r="B91" s="4" t="s">
        <v>90</v>
      </c>
      <c r="C91" s="5" t="str">
        <f ca="1">IFERROR(__xludf.DUMMYFUNCTION("GOOGLETRANSLATE(B91,""en"", ""hi"")"),"रद्द करना")</f>
        <v>रद्द करना</v>
      </c>
    </row>
    <row r="92" spans="2:4" ht="14.25" customHeight="1">
      <c r="B92" s="4" t="s">
        <v>91</v>
      </c>
      <c r="C92" s="5" t="str">
        <f ca="1">IFERROR(__xludf.DUMMYFUNCTION("GOOGLETRANSLATE(B92,""en"", ""hi"")"),"पहले का")</f>
        <v>पहले का</v>
      </c>
    </row>
    <row r="93" spans="2:4" ht="14.25" customHeight="1">
      <c r="B93" s="4" t="s">
        <v>92</v>
      </c>
      <c r="C93" s="5" t="str">
        <f ca="1">IFERROR(__xludf.DUMMYFUNCTION("GOOGLETRANSLATE(B93,""en"", ""hi"")"),"एन्थ्रोपोमेट्री")</f>
        <v>एन्थ्रोपोमेट्री</v>
      </c>
    </row>
    <row r="94" spans="2:4" ht="14.25" customHeight="1">
      <c r="B94" s="4" t="s">
        <v>93</v>
      </c>
      <c r="C94" s="5" t="str">
        <f ca="1">IFERROR(__xludf.DUMMYFUNCTION("GOOGLETRANSLATE(B94,""en"", ""hi"")"),"लाभार्थियों की सूची")</f>
        <v>लाभार्थियों की सूची</v>
      </c>
    </row>
    <row r="95" spans="2:4" ht="14.25" customHeight="1">
      <c r="B95" s="4" t="s">
        <v>94</v>
      </c>
      <c r="C95" s="5" t="str">
        <f ca="1">IFERROR(__xludf.DUMMYFUNCTION("GOOGLETRANSLATE(B95,""en"", ""hi"")"),"यात्रा विवरण गतिविधि")</f>
        <v>यात्रा विवरण गतिविधि</v>
      </c>
      <c r="D95" s="6" t="s">
        <v>751</v>
      </c>
    </row>
    <row r="96" spans="2:4" ht="14.25" customHeight="1">
      <c r="B96" s="4" t="s">
        <v>95</v>
      </c>
      <c r="C96" s="5" t="str">
        <f ca="1">IFERROR(__xludf.DUMMYFUNCTION("GOOGLETRANSLATE(B96,""en"", ""hi"")"),"ई-संजीवनी")</f>
        <v>ई-संजीवनी</v>
      </c>
    </row>
    <row r="97" spans="2:4" ht="14.25" customHeight="1">
      <c r="B97" s="4" t="s">
        <v>96</v>
      </c>
      <c r="C97" s="5" t="str">
        <f ca="1">IFERROR(__xludf.DUMMYFUNCTION("GOOGLETRANSLATE(B97,""en"", ""hi"")"),"वेबव्यूएक्टिविटी")</f>
        <v>वेबव्यूएक्टिविटी</v>
      </c>
    </row>
    <row r="98" spans="2:4" ht="14.25" customHeight="1">
      <c r="B98" s="4" t="s">
        <v>97</v>
      </c>
      <c r="C98" s="5" t="str">
        <f ca="1">IFERROR(__xludf.DUMMYFUNCTION("GOOGLETRANSLATE(B98,""en"", ""hi"")"),"पहला अंश")</f>
        <v>पहला अंश</v>
      </c>
    </row>
    <row r="99" spans="2:4" ht="14.25" customHeight="1">
      <c r="B99" s="4" t="s">
        <v>98</v>
      </c>
      <c r="C99" s="5" t="str">
        <f ca="1">IFERROR(__xludf.DUMMYFUNCTION("GOOGLETRANSLATE(B99,""en"", ""hi"")"),"दूसरा अंश")</f>
        <v>दूसरा अंश</v>
      </c>
    </row>
    <row r="100" spans="2:4" ht="14.25" customHeight="1">
      <c r="B100" s="4" t="s">
        <v>99</v>
      </c>
      <c r="C100" s="5" t="str">
        <f ca="1">IFERROR(__xludf.DUMMYFUNCTION("GOOGLETRANSLATE(B100,""en"", ""hi"")"),"आभाआईडीएक्टिविटी")</f>
        <v>आभाआईडीएक्टिविटी</v>
      </c>
    </row>
    <row r="101" spans="2:4" ht="14.25" customHeight="1">
      <c r="B101" s="4" t="s">
        <v>100</v>
      </c>
      <c r="C101" s="5" t="str">
        <f ca="1">IFERROR(__xludf.DUMMYFUNCTION("GOOGLETRANSLATE(B101,""en"", ""hi"")"),"ABHA नंबर बनाने के लिए सहमति")</f>
        <v>ABHA नंबर बनाने के लिए सहमति</v>
      </c>
    </row>
    <row r="102" spans="2:4" ht="14.25" customHeight="1">
      <c r="B102" s="4" t="s">
        <v>101</v>
      </c>
      <c r="C102" s="5" t="str">
        <f ca="1">IFERROR(__xludf.DUMMYFUNCTION("GOOGLETRANSLATE(B102,""en"", ""hi"")"),"ABHA नंबर बनाएं")</f>
        <v>ABHA नंबर बनाएं</v>
      </c>
    </row>
    <row r="103" spans="2:4" ht="14.25" customHeight="1">
      <c r="B103" s="4" t="s">
        <v>102</v>
      </c>
      <c r="C103" s="5" t="str">
        <f ca="1">IFERROR(__xludf.DUMMYFUNCTION("GOOGLETRANSLATE(B103,""en"", ""hi"")"),"सेटिंग्स")</f>
        <v>सेटिंग्स</v>
      </c>
    </row>
    <row r="104" spans="2:4" ht="14.25" customHeight="1">
      <c r="B104" s="4" t="s">
        <v>103</v>
      </c>
      <c r="C104" s="5" t="str">
        <f ca="1">IFERROR(__xludf.DUMMYFUNCTION("GOOGLETRANSLATE(B104,""en"", ""hi"")"),"घर")</f>
        <v>घर</v>
      </c>
      <c r="D104" s="6" t="s">
        <v>752</v>
      </c>
    </row>
    <row r="105" spans="2:4" ht="14.25" customHeight="1">
      <c r="B105" s="4" t="s">
        <v>104</v>
      </c>
      <c r="C105" s="5" t="str">
        <f ca="1">IFERROR(__xludf.DUMMYFUNCTION("GOOGLETRANSLATE(B105,""en"", ""hi"")"),"डैशबोर्ड")</f>
        <v>डैशबोर्ड</v>
      </c>
    </row>
    <row r="106" spans="2:4" ht="14.25" customHeight="1">
      <c r="B106" s="4" t="s">
        <v>105</v>
      </c>
      <c r="C106" s="5" t="str">
        <f ca="1">IFERROR(__xludf.DUMMYFUNCTION("GOOGLETRANSLATE(B106,""en"", ""hi"")"),"गैलरी")</f>
        <v>गैलरी</v>
      </c>
    </row>
    <row r="107" spans="2:4" ht="14.25" customHeight="1">
      <c r="B107" s="4" t="s">
        <v>106</v>
      </c>
      <c r="C107" s="5" t="str">
        <f ca="1">IFERROR(__xludf.DUMMYFUNCTION("GOOGLETRANSLATE(B107,""en"", ""hi"")"),"स्लाइड शो")</f>
        <v>स्लाइड शो</v>
      </c>
    </row>
    <row r="108" spans="2:4" ht="14.25" customHeight="1">
      <c r="B108" s="4" t="s">
        <v>107</v>
      </c>
      <c r="C108" s="5" t="str">
        <f ca="1">IFERROR(__xludf.DUMMYFUNCTION("GOOGLETRANSLATE(B108,""en"", ""hi"")"),"लॉग इन करते समय त्रुटि हुई!!")</f>
        <v>लॉग इन करते समय त्रुटि हुई!!</v>
      </c>
    </row>
    <row r="109" spans="2:4" ht="14.25" customHeight="1">
      <c r="B109" s="4" t="s">
        <v>108</v>
      </c>
      <c r="C109" s="5" t="str">
        <f ca="1">IFERROR(__xludf.DUMMYFUNCTION("GOOGLETRANSLATE(B109,""en"", ""hi"")"),"अमान्य उपयोगकर्ता नाम!!")</f>
        <v>अमान्य उपयोगकर्ता नाम!!</v>
      </c>
    </row>
    <row r="110" spans="2:4" ht="14.25" customHeight="1">
      <c r="B110" s="4" t="s">
        <v>43</v>
      </c>
      <c r="C110" s="5" t="str">
        <f ca="1">IFERROR(__xludf.DUMMYFUNCTION("GOOGLETRANSLATE(B110,""en"", ""hi"")"),"क्या आप वापस जाना चाहते हैं?")</f>
        <v>क्या आप वापस जाना चाहते हैं?</v>
      </c>
    </row>
    <row r="111" spans="2:4" ht="14.25" customHeight="1">
      <c r="B111" s="4" t="s">
        <v>109</v>
      </c>
      <c r="C111" s="5" t="str">
        <f ca="1">IFERROR(__xludf.DUMMYFUNCTION("GOOGLETRANSLATE(B111,""en"", ""hi"")"),"आभा कार्ड डाउनलोड करना")</f>
        <v>आभा कार्ड डाउनलोड करना</v>
      </c>
      <c r="D111" s="6" t="s">
        <v>753</v>
      </c>
    </row>
    <row r="112" spans="2:4" ht="14.25" customHeight="1">
      <c r="B112" s="4" t="s">
        <v>110</v>
      </c>
      <c r="C112" s="5" t="str">
        <f ca="1">IFERROR(__xludf.DUMMYFUNCTION("GOOGLETRANSLATE(B112,""en"", ""hi"")"),"डाउनलोड")</f>
        <v>डाउनलोड</v>
      </c>
      <c r="D112" s="6" t="s">
        <v>754</v>
      </c>
    </row>
    <row r="113" spans="2:3" ht="14.25" customHeight="1">
      <c r="B113" s="4" t="s">
        <v>111</v>
      </c>
      <c r="C113" s="5" t="str">
        <f ca="1">IFERROR(__xludf.DUMMYFUNCTION("GOOGLETRANSLATE(B113,""en"", ""hi"")"),"डाउनलोड विफल रहा, कृपया पुनः प्रयास करें")</f>
        <v>डाउनलोड विफल रहा, कृपया पुनः प्रयास करें</v>
      </c>
    </row>
    <row r="114" spans="2:3" ht="14.25" customHeight="1">
      <c r="B114" s="4" t="s">
        <v>112</v>
      </c>
      <c r="C114" s="5" t="str">
        <f ca="1">IFERROR(__xludf.DUMMYFUNCTION("GOOGLETRANSLATE(B114,""en"", ""hi"")"),"ओटीपी दोबारा भेजा गया।")</f>
        <v>ओटीपी दोबारा भेजा गया।</v>
      </c>
    </row>
    <row r="115" spans="2:3" ht="14.25" customHeight="1">
      <c r="B115" s="4" t="s">
        <v>113</v>
      </c>
      <c r="C115" s="5" t="str">
        <f ca="1">IFERROR(__xludf.DUMMYFUNCTION("GOOGLETRANSLATE(B115,""en"", ""hi"")"),"कृपया लॉगआउट की पुष्टि करें।")</f>
        <v>कृपया लॉगआउट की पुष्टि करें।</v>
      </c>
    </row>
    <row r="116" spans="2:3" ht="14.25" customHeight="1">
      <c r="B116" s="4" t="s">
        <v>114</v>
      </c>
      <c r="C116" s="5" t="str">
        <f ca="1">IFERROR(__xludf.DUMMYFUNCTION("GOOGLETRANSLATE(B116,""en"", ""hi"")"),"लॉग आउट")</f>
        <v>लॉग आउट</v>
      </c>
    </row>
    <row r="117" spans="2:3" ht="14.25" customHeight="1">
      <c r="B117" s="4" t="s">
        <v>115</v>
      </c>
      <c r="C117" s="5" t="str">
        <f ca="1">IFERROR(__xludf.DUMMYFUNCTION("GOOGLETRANSLATE(B117,""en"", ""hi"")"),"हाँ")</f>
        <v>हाँ</v>
      </c>
    </row>
    <row r="118" spans="2:3" ht="14.25" customHeight="1">
      <c r="B118" s="4" t="s">
        <v>116</v>
      </c>
      <c r="C118" s="5" t="str">
        <f ca="1">IFERROR(__xludf.DUMMYFUNCTION("GOOGLETRANSLATE(B118,""en"", ""hi"")"),"नहीं")</f>
        <v>नहीं</v>
      </c>
    </row>
    <row r="119" spans="2:3" ht="14.25" customHeight="1">
      <c r="B119" s="4" t="s">
        <v>117</v>
      </c>
      <c r="C119" s="5" t="str">
        <f ca="1">IFERROR(__xludf.DUMMYFUNCTION("GOOGLETRANSLATE(B119,""en"", ""hi"")"),"इतिहास")</f>
        <v>इतिहास</v>
      </c>
    </row>
    <row r="120" spans="2:3" ht="14.25" customHeight="1">
      <c r="B120" s="4" t="s">
        <v>118</v>
      </c>
      <c r="C120" s="5" t="str">
        <f ca="1">IFERROR(__xludf.DUMMYFUNCTION("GOOGLETRANSLATE(B120,""en"", ""hi"")"),"पूर्व सह-रुग्णता स्थितियाँ")</f>
        <v>पूर्व सह-रुग्णता स्थितियाँ</v>
      </c>
    </row>
    <row r="121" spans="2:3" ht="14.25" customHeight="1">
      <c r="B121" s="4" t="s">
        <v>119</v>
      </c>
      <c r="C121" s="5" t="str">
        <f ca="1">IFERROR(__xludf.DUMMYFUNCTION("GOOGLETRANSLATE(B121,""en"", ""hi"")"),"कुछ समय पहले")</f>
        <v>कुछ समय पहले</v>
      </c>
    </row>
    <row r="122" spans="2:3" ht="14.25" customHeight="1">
      <c r="B122" s="4" t="s">
        <v>120</v>
      </c>
      <c r="C122" s="5" t="str">
        <f ca="1">IFERROR(__xludf.DUMMYFUNCTION("GOOGLETRANSLATE(B122,""en"", ""hi"")"),"बुखार")</f>
        <v>बुखार</v>
      </c>
    </row>
    <row r="123" spans="2:3" ht="14.25" customHeight="1">
      <c r="B123" s="4" t="s">
        <v>121</v>
      </c>
      <c r="C123" s="5" t="str">
        <f ca="1">IFERROR(__xludf.DUMMYFUNCTION("GOOGLETRANSLATE(B123,""en"", ""hi"")"),"3 दिन")</f>
        <v>3 दिन</v>
      </c>
    </row>
    <row r="124" spans="2:3" ht="14.25" customHeight="1">
      <c r="B124" s="4" t="s">
        <v>122</v>
      </c>
      <c r="C124" s="5" t="str">
        <f ca="1">IFERROR(__xludf.DUMMYFUNCTION("GOOGLETRANSLATE(B124,""en"", ""hi"")"),"1 महीने पहले")</f>
        <v>1 महीने पहले</v>
      </c>
    </row>
    <row r="125" spans="2:3" ht="14.25" customHeight="1">
      <c r="B125" s="4" t="s">
        <v>123</v>
      </c>
      <c r="C125" s="5" t="str">
        <f ca="1">IFERROR(__xludf.DUMMYFUNCTION("GOOGLETRANSLATE(B125,""en"", ""hi"")"),"बंद करना")</f>
        <v>बंद करना</v>
      </c>
    </row>
    <row r="126" spans="2:3" ht="14.25" customHeight="1">
      <c r="B126" s="4" t="s">
        <v>124</v>
      </c>
      <c r="C126" s="5" t="str">
        <f ca="1">IFERROR(__xludf.DUMMYFUNCTION("GOOGLETRANSLATE(B126,""en"", ""hi"")"),"बीमारी")</f>
        <v>बीमारी</v>
      </c>
    </row>
    <row r="127" spans="2:3" ht="14.25" customHeight="1">
      <c r="B127" s="4" t="s">
        <v>125</v>
      </c>
      <c r="C127" s="5" t="str">
        <f ca="1">IFERROR(__xludf.DUMMYFUNCTION("GOOGLETRANSLATE(B127,""en"", ""hi"")"),"शराब के सेवन का पिछला इतिहास")</f>
        <v>शराब के सेवन का पिछला इतिहास</v>
      </c>
    </row>
    <row r="128" spans="2:3" ht="14.25" customHeight="1">
      <c r="B128" s="4" t="s">
        <v>126</v>
      </c>
      <c r="C128" s="5" t="str">
        <f ca="1">IFERROR(__xludf.DUMMYFUNCTION("GOOGLETRANSLATE(B128,""en"", ""hi"")"),"एलर्जी का पूर्व इतिहास")</f>
        <v>एलर्जी का पूर्व इतिहास</v>
      </c>
    </row>
    <row r="129" spans="2:4" ht="14.25" customHeight="1">
      <c r="B129" s="4" t="s">
        <v>127</v>
      </c>
      <c r="C129" s="5" t="str">
        <f ca="1">IFERROR(__xludf.DUMMYFUNCTION("GOOGLETRANSLATE(B129,""en"", ""hi"")"),"पिछली बीमारी")</f>
        <v>पिछली बीमारी</v>
      </c>
    </row>
    <row r="130" spans="2:4" ht="14.25" customHeight="1">
      <c r="B130" s="4" t="s">
        <v>128</v>
      </c>
      <c r="C130" s="5" t="str">
        <f ca="1">IFERROR(__xludf.DUMMYFUNCTION("GOOGLETRANSLATE(B130,""en"", ""hi"")"),"पहले की दवाइयों का इतिहास")</f>
        <v>पहले की दवाइयों का इतिहास</v>
      </c>
    </row>
    <row r="131" spans="2:4" ht="14.25" customHeight="1">
      <c r="B131" s="4" t="s">
        <v>129</v>
      </c>
      <c r="C131" s="5" t="str">
        <f ca="1">IFERROR(__xludf.DUMMYFUNCTION("GOOGLETRANSLATE(B131,""en"", ""hi"")"),"तंबाकू का पूर्व इतिहास")</f>
        <v>तंबाकू का पूर्व इतिहास</v>
      </c>
    </row>
    <row r="132" spans="2:4" ht="14.25" customHeight="1">
      <c r="B132" s="4" t="s">
        <v>130</v>
      </c>
      <c r="C132" s="5" t="str">
        <f ca="1">IFERROR(__xludf.DUMMYFUNCTION("GOOGLETRANSLATE(B132,""en"", ""hi"")"),"संबंधित बीमारियाँ")</f>
        <v>संबंधित बीमारियाँ</v>
      </c>
    </row>
    <row r="133" spans="2:4" ht="14.25" customHeight="1">
      <c r="B133" s="4" t="s">
        <v>131</v>
      </c>
      <c r="C133" s="5" t="str">
        <f ca="1">IFERROR(__xludf.DUMMYFUNCTION("GOOGLETRANSLATE(B133,""en"", ""hi"")"),"संबंधित बीमारियों का चयन करें")</f>
        <v>संबंधित बीमारियों का चयन करें</v>
      </c>
    </row>
    <row r="134" spans="2:4" s="10" customFormat="1" ht="14.25" customHeight="1">
      <c r="B134" s="7" t="s">
        <v>132</v>
      </c>
      <c r="C134" s="8" t="str">
        <f ca="1">IFERROR(__xludf.DUMMYFUNCTION("GOOGLETRANSLATE(B134,""en"", ""hi"")"),"निरीक्षण")</f>
        <v>निरीक्षण</v>
      </c>
    </row>
    <row r="135" spans="2:4" ht="14.25" customHeight="1">
      <c r="B135" s="4" t="s">
        <v>133</v>
      </c>
      <c r="C135" s="5" t="str">
        <f ca="1">IFERROR(__xludf.DUMMYFUNCTION("GOOGLETRANSLATE(B135,""en"", ""hi"")"),"अवधि इकाई")</f>
        <v>अवधि इकाई</v>
      </c>
    </row>
    <row r="136" spans="2:4" ht="14.25" customHeight="1">
      <c r="B136" s="4" t="s">
        <v>134</v>
      </c>
      <c r="C136" s="5" t="str">
        <f ca="1">IFERROR(__xludf.DUMMYFUNCTION("GOOGLETRANSLATE(B136,""en"", ""hi"")"),"अवधि इकाई का चयन करें")</f>
        <v>अवधि इकाई का चयन करें</v>
      </c>
    </row>
    <row r="137" spans="2:4" ht="14.25" customHeight="1">
      <c r="B137" s="4" t="s">
        <v>135</v>
      </c>
      <c r="C137" s="5" t="str">
        <f ca="1">IFERROR(__xludf.DUMMYFUNCTION("GOOGLETRANSLATE(B137,""en"", ""hi"")"),"सदस्य का एफ/एच")</f>
        <v>सदस्य का एफ/एच</v>
      </c>
      <c r="D137" s="6"/>
    </row>
    <row r="138" spans="2:4" ht="14.25" customHeight="1">
      <c r="B138" s="4" t="s">
        <v>136</v>
      </c>
      <c r="C138" s="5" t="str">
        <f ca="1">IFERROR(__xludf.DUMMYFUNCTION("GOOGLETRANSLATE(B138,""en"", ""hi"")"),"सदस्य के परिवार/परिवार का चयन करें")</f>
        <v>सदस्य के परिवार/परिवार का चयन करें</v>
      </c>
      <c r="D138" s="6"/>
    </row>
    <row r="139" spans="2:4" ht="14.25" customHeight="1">
      <c r="B139" s="4" t="s">
        <v>137</v>
      </c>
      <c r="C139" s="5" t="str">
        <f ca="1">IFERROR(__xludf.DUMMYFUNCTION("GOOGLETRANSLATE(B139,""en"", ""hi"")"),"भविष्य में आने के लिए निष्क्रिय")</f>
        <v>भविष्य में आने के लिए निष्क्रिय</v>
      </c>
    </row>
    <row r="140" spans="2:4" ht="14.25" customHeight="1">
      <c r="B140" s="4" t="s">
        <v>83</v>
      </c>
      <c r="C140" s="5" t="str">
        <f ca="1">IFERROR(__xludf.DUMMYFUNCTION("GOOGLETRANSLATE(B140,""en"", ""hi"")"),"जोड़ना")</f>
        <v>जोड़ना</v>
      </c>
    </row>
    <row r="141" spans="2:4" ht="14.25" customHeight="1">
      <c r="B141" s="4" t="s">
        <v>138</v>
      </c>
      <c r="C141" s="5" t="str">
        <f ca="1">IFERROR(__xludf.DUMMYFUNCTION("GOOGLETRANSLATE(B141,""en"", ""hi"")"),"रीसेट करें")</f>
        <v>रीसेट करें</v>
      </c>
    </row>
    <row r="142" spans="2:4" ht="14.25" customHeight="1">
      <c r="B142" s="4" t="s">
        <v>139</v>
      </c>
      <c r="C142" s="5" t="str">
        <f ca="1">IFERROR(__xludf.DUMMYFUNCTION("GOOGLETRANSLATE(B142,""en"", ""hi"")"),"मिटाना")</f>
        <v>मिटाना</v>
      </c>
    </row>
    <row r="143" spans="2:4" ht="14.25" customHeight="1">
      <c r="B143" s="4" t="s">
        <v>140</v>
      </c>
      <c r="C143" s="5" t="str">
        <f ca="1">IFERROR(__xludf.DUMMYFUNCTION("GOOGLETRANSLATE(B143,""en"", ""hi"")"),"शराब के सेवन की स्थिति")</f>
        <v>शराब के सेवन की स्थिति</v>
      </c>
    </row>
    <row r="144" spans="2:4" ht="14.25" customHeight="1">
      <c r="B144" s="4" t="s">
        <v>141</v>
      </c>
      <c r="C144" s="5" t="str">
        <f ca="1">IFERROR(__xludf.DUMMYFUNCTION("GOOGLETRANSLATE(B144,""en"", ""hi"")"),"शराब के सेवन की स्थिति चुनें")</f>
        <v>शराब के सेवन की स्थिति चुनें</v>
      </c>
    </row>
    <row r="145" spans="2:4" ht="14.25" customHeight="1">
      <c r="B145" s="4" t="s">
        <v>142</v>
      </c>
      <c r="C145" s="5" t="str">
        <f ca="1">IFERROR(__xludf.DUMMYFUNCTION("GOOGLETRANSLATE(B145,""en"", ""hi"")"),"एलर्जी का नाम")</f>
        <v>एलर्जी का नाम</v>
      </c>
    </row>
    <row r="146" spans="2:4" ht="14.25" customHeight="1">
      <c r="B146" s="4" t="s">
        <v>143</v>
      </c>
      <c r="C146" s="5" t="str">
        <f ca="1">IFERROR(__xludf.DUMMYFUNCTION("GOOGLETRANSLATE(B146,""en"", ""hi"")"),"एलर्जी का नाम दर्ज करें")</f>
        <v>एलर्जी का नाम दर्ज करें</v>
      </c>
    </row>
    <row r="147" spans="2:4" ht="14.25" customHeight="1">
      <c r="B147" s="4" t="s">
        <v>144</v>
      </c>
      <c r="C147" s="5" t="str">
        <f ca="1">IFERROR(__xludf.DUMMYFUNCTION("GOOGLETRANSLATE(B147,""en"", ""hi"")"),"एलर्जी प्रतिक्रिया का प्रकार")</f>
        <v>एलर्जी प्रतिक्रिया का प्रकार</v>
      </c>
    </row>
    <row r="148" spans="2:4" ht="14.25" customHeight="1">
      <c r="B148" s="4" t="s">
        <v>145</v>
      </c>
      <c r="C148" s="5" t="str">
        <f ca="1">IFERROR(__xludf.DUMMYFUNCTION("GOOGLETRANSLATE(B148,""en"", ""hi"")"),"एलर्जी प्रतिक्रिया का प्रकार चुनें")</f>
        <v>एलर्जी प्रतिक्रिया का प्रकार चुनें</v>
      </c>
    </row>
    <row r="149" spans="2:4" ht="14.25" customHeight="1">
      <c r="B149" s="4" t="s">
        <v>146</v>
      </c>
      <c r="C149" s="5" t="str">
        <f ca="1">IFERROR(__xludf.DUMMYFUNCTION("GOOGLETRANSLATE(B149,""en"", ""hi"")"),"आनुवंशिक विकार")</f>
        <v>आनुवंशिक विकार</v>
      </c>
      <c r="D149" s="6"/>
    </row>
    <row r="150" spans="2:4" ht="14.25" customHeight="1">
      <c r="B150" s="4" t="s">
        <v>147</v>
      </c>
      <c r="C150" s="5" t="str">
        <f ca="1">IFERROR(__xludf.DUMMYFUNCTION("GOOGLETRANSLATE(B150,""en"", ""hi"")"),"आनुवंशिक विकार में प्रवेश करें")</f>
        <v>आनुवंशिक विकार में प्रवेश करें</v>
      </c>
      <c r="D150" s="6"/>
    </row>
    <row r="151" spans="2:4" ht="14.25" customHeight="1">
      <c r="B151" s="4" t="s">
        <v>148</v>
      </c>
      <c r="C151" s="5" t="str">
        <f ca="1">IFERROR(__xludf.DUMMYFUNCTION("GOOGLETRANSLATE(B151,""en"", ""hi"")"),"बीमारी का चयन करें")</f>
        <v>बीमारी का चयन करें</v>
      </c>
    </row>
    <row r="152" spans="2:4" ht="14.25" customHeight="1">
      <c r="B152" s="4" t="s">
        <v>149</v>
      </c>
      <c r="C152" s="5" t="str">
        <f ca="1">IFERROR(__xludf.DUMMYFUNCTION("GOOGLETRANSLATE(B152,""en"", ""hi"")"),"कुछ समय पहले का समय चुनें")</f>
        <v>कुछ समय पहले का समय चुनें</v>
      </c>
    </row>
    <row r="153" spans="2:4" ht="14.25" customHeight="1">
      <c r="B153" s="4" t="s">
        <v>150</v>
      </c>
      <c r="C153" s="5" t="str">
        <f ca="1">IFERROR(__xludf.DUMMYFUNCTION("GOOGLETRANSLATE(B153,""en"", ""hi"")"),"वर्तमान दवा")</f>
        <v>वर्तमान दवा</v>
      </c>
    </row>
    <row r="154" spans="2:4" ht="14.25" customHeight="1">
      <c r="B154" s="4" t="s">
        <v>151</v>
      </c>
      <c r="C154" s="5" t="str">
        <f ca="1">IFERROR(__xludf.DUMMYFUNCTION("GOOGLETRANSLATE(B154,""en"", ""hi"")"),"दवा दर्ज करें")</f>
        <v>दवा दर्ज करें</v>
      </c>
    </row>
    <row r="155" spans="2:4" ht="14.25" customHeight="1">
      <c r="B155" s="4" t="s">
        <v>152</v>
      </c>
      <c r="C155" s="5" t="str">
        <f ca="1">IFERROR(__xludf.DUMMYFUNCTION("GOOGLETRANSLATE(B155,""en"", ""hi"")"),"सर्जरी का इतिहास")</f>
        <v>सर्जरी का इतिहास</v>
      </c>
    </row>
    <row r="156" spans="2:4" ht="14.25" customHeight="1">
      <c r="B156" s="4" t="s">
        <v>153</v>
      </c>
      <c r="C156" s="5" t="str">
        <f ca="1">IFERROR(__xludf.DUMMYFUNCTION("GOOGLETRANSLATE(B156,""en"", ""hi"")"),"सर्जरी का इतिहास चुनें")</f>
        <v>सर्जरी का इतिहास चुनें</v>
      </c>
    </row>
    <row r="157" spans="2:4" ht="14.25" customHeight="1">
      <c r="B157" s="4" t="s">
        <v>154</v>
      </c>
      <c r="C157" s="5" t="str">
        <f ca="1">IFERROR(__xludf.DUMMYFUNCTION("GOOGLETRANSLATE(B157,""en"", ""hi"")"),"तंबाकू सेवन की स्थिति")</f>
        <v>तंबाकू सेवन की स्थिति</v>
      </c>
    </row>
    <row r="158" spans="2:4" ht="14.25" customHeight="1">
      <c r="B158" s="4" t="s">
        <v>155</v>
      </c>
      <c r="C158" s="5" t="str">
        <f ca="1">IFERROR(__xludf.DUMMYFUNCTION("GOOGLETRANSLATE(B158,""en"", ""hi"")"),"तंबाकू सेवन की स्थिति चुनें")</f>
        <v>तंबाकू सेवन की स्थिति चुनें</v>
      </c>
    </row>
    <row r="159" spans="2:4" ht="14.25" customHeight="1">
      <c r="B159" s="4" t="s">
        <v>156</v>
      </c>
      <c r="C159" s="5" t="str">
        <f ca="1">IFERROR(__xludf.DUMMYFUNCTION("GOOGLETRANSLATE(B159,""en"", ""hi"")"),"अतीत का इतिहास")</f>
        <v>अतीत का इतिहास</v>
      </c>
    </row>
    <row r="160" spans="2:4" ht="14.25" customHeight="1">
      <c r="B160" s="4" t="s">
        <v>157</v>
      </c>
      <c r="C160" s="5" t="str">
        <f ca="1">IFERROR(__xludf.DUMMYFUNCTION("GOOGLETRANSLATE(B160,""en"", ""hi"")"),"पिछला इतिहास")</f>
        <v>पिछला इतिहास</v>
      </c>
    </row>
    <row r="161" spans="2:3" ht="14.25" customHeight="1">
      <c r="B161" s="4" t="s">
        <v>158</v>
      </c>
      <c r="C161" s="5" t="str">
        <f ca="1">IFERROR(__xludf.DUMMYFUNCTION("GOOGLETRANSLATE(B161,""en"", ""hi"")"),"पिछली बीमारी")</f>
        <v>पिछली बीमारी</v>
      </c>
    </row>
    <row r="162" spans="2:3" ht="14.25" customHeight="1">
      <c r="B162" s="4" t="s">
        <v>159</v>
      </c>
      <c r="C162" s="5" t="str">
        <f ca="1">IFERROR(__xludf.DUMMYFUNCTION("GOOGLETRANSLATE(B162,""en"", ""hi"")"),"पहले सर्जरी का इतिहास रहा है")</f>
        <v>पहले सर्जरी का इतिहास रहा है</v>
      </c>
    </row>
    <row r="163" spans="2:3" ht="14.25" customHeight="1">
      <c r="B163" s="4" t="s">
        <v>160</v>
      </c>
      <c r="C163" s="5" t="str">
        <f ca="1">IFERROR(__xludf.DUMMYFUNCTION("GOOGLETRANSLATE(B163,""en"", ""hi"")"),"कोविड टीकाकरण की स्थिति")</f>
        <v>कोविड टीकाकरण की स्थिति</v>
      </c>
    </row>
    <row r="164" spans="2:3" ht="14.25" customHeight="1">
      <c r="B164" s="4" t="s">
        <v>161</v>
      </c>
      <c r="C164" s="5" t="str">
        <f ca="1">IFERROR(__xludf.DUMMYFUNCTION("GOOGLETRANSLATE(B164,""en"", ""hi"")"),"आयु वर्ग")</f>
        <v>आयु वर्ग</v>
      </c>
    </row>
    <row r="165" spans="2:3" ht="14.25" customHeight="1">
      <c r="B165" s="4" t="s">
        <v>162</v>
      </c>
      <c r="C165" s="5" t="str">
        <f ca="1">IFERROR(__xludf.DUMMYFUNCTION("GOOGLETRANSLATE(B165,""en"", ""hi"")"),"टीकाकरण की स्थिति")</f>
        <v>टीकाकरण की स्थिति</v>
      </c>
    </row>
    <row r="166" spans="2:3" ht="14.25" customHeight="1">
      <c r="B166" s="4" t="s">
        <v>163</v>
      </c>
      <c r="C166" s="5" t="str">
        <f ca="1">IFERROR(__xludf.DUMMYFUNCTION("GOOGLETRANSLATE(B166,""en"", ""hi"")"),"टीकाकरण की स्थिति चुनें")</f>
        <v>टीकाकरण की स्थिति चुनें</v>
      </c>
    </row>
    <row r="167" spans="2:3" ht="14.25" customHeight="1">
      <c r="B167" s="4" t="s">
        <v>164</v>
      </c>
      <c r="C167" s="5" t="str">
        <f ca="1">IFERROR(__xludf.DUMMYFUNCTION("GOOGLETRANSLATE(B167,""en"", ""hi"")"),"टीकाकरण का प्रकार")</f>
        <v>टीकाकरण का प्रकार</v>
      </c>
    </row>
    <row r="168" spans="2:3" ht="14.25" customHeight="1">
      <c r="B168" s="4" t="s">
        <v>165</v>
      </c>
      <c r="C168" s="5" t="str">
        <f ca="1">IFERROR(__xludf.DUMMYFUNCTION("GOOGLETRANSLATE(B168,""en"", ""hi"")"),"टीकाकरण का प्रकार चुनें")</f>
        <v>टीकाकरण का प्रकार चुनें</v>
      </c>
    </row>
    <row r="169" spans="2:3" ht="14.25" customHeight="1">
      <c r="B169" s="4" t="s">
        <v>166</v>
      </c>
      <c r="C169" s="5" t="str">
        <f ca="1">IFERROR(__xludf.DUMMYFUNCTION("GOOGLETRANSLATE(B169,""en"", ""hi"")"),"ली गई खुराक")</f>
        <v>ली गई खुराक</v>
      </c>
    </row>
    <row r="170" spans="2:3" ht="14.25" customHeight="1">
      <c r="B170" s="4" t="s">
        <v>167</v>
      </c>
      <c r="C170" s="5" t="str">
        <f ca="1">IFERROR(__xludf.DUMMYFUNCTION("GOOGLETRANSLATE(B170,""en"", ""hi"")"),"ली गई खुराक का चयन करें")</f>
        <v>ली गई खुराक का चयन करें</v>
      </c>
    </row>
    <row r="171" spans="2:3" ht="14.25" customHeight="1">
      <c r="B171" s="4" t="s">
        <v>168</v>
      </c>
      <c r="C171" s="5" t="str">
        <f ca="1">IFERROR(__xludf.DUMMYFUNCTION("GOOGLETRANSLATE(B171,""en"", ""hi"")"),"दवाओं का इतिहास")</f>
        <v>दवाओं का इतिहास</v>
      </c>
    </row>
    <row r="172" spans="2:3" ht="14.25" customHeight="1">
      <c r="B172" s="4" t="s">
        <v>169</v>
      </c>
      <c r="C172" s="5" t="str">
        <f ca="1">IFERROR(__xludf.DUMMYFUNCTION("GOOGLETRANSLATE(B172,""en"", ""hi"")"),"व्यक्तिगत इतिहास (आदत/जोखिम कारक)")</f>
        <v>व्यक्तिगत इतिहास (आदत/जोखिम कारक)</v>
      </c>
    </row>
    <row r="173" spans="2:3" ht="14.25" customHeight="1">
      <c r="B173" s="4" t="s">
        <v>170</v>
      </c>
      <c r="C173" s="5" t="str">
        <f ca="1">IFERROR(__xludf.DUMMYFUNCTION("GOOGLETRANSLATE(B173,""en"", ""hi"")"),"व्यक्तिगत तंबाकू सेवन का इतिहास")</f>
        <v>व्यक्तिगत तंबाकू सेवन का इतिहास</v>
      </c>
    </row>
    <row r="174" spans="2:3" ht="14.25" customHeight="1">
      <c r="B174" s="4" t="s">
        <v>171</v>
      </c>
      <c r="C174" s="5" t="str">
        <f ca="1">IFERROR(__xludf.DUMMYFUNCTION("GOOGLETRANSLATE(B174,""en"", ""hi"")"),"व्यक्तिगत शराब का इतिहास")</f>
        <v>व्यक्तिगत शराब का इतिहास</v>
      </c>
    </row>
    <row r="175" spans="2:3" ht="14.25" customHeight="1">
      <c r="B175" s="4" t="s">
        <v>172</v>
      </c>
      <c r="C175" s="5" t="str">
        <f ca="1">IFERROR(__xludf.DUMMYFUNCTION("GOOGLETRANSLATE(B175,""en"", ""hi"")"),"व्यक्तिगत एलर्जी का इतिहास")</f>
        <v>व्यक्तिगत एलर्जी का इतिहास</v>
      </c>
    </row>
    <row r="176" spans="2:3" ht="14.25" customHeight="1">
      <c r="B176" s="4" t="s">
        <v>173</v>
      </c>
      <c r="C176" s="5" t="str">
        <f ca="1">IFERROR(__xludf.DUMMYFUNCTION("GOOGLETRANSLATE(B176,""en"", ""hi"")"),"आभा जन मोड चुनें")</f>
        <v>आभा जन मोड चुनें</v>
      </c>
    </row>
    <row r="177" spans="2:3" ht="14.25" customHeight="1">
      <c r="B177" s="4" t="s">
        <v>174</v>
      </c>
      <c r="C177" s="5" t="str">
        <f ca="1">IFERROR(__xludf.DUMMYFUNCTION("GOOGLETRANSLATE(B177,""en"", ""hi"")"),"आभा जन मोड")</f>
        <v>आभा जन मोड</v>
      </c>
    </row>
    <row r="178" spans="2:3" ht="14.25" customHeight="1">
      <c r="B178" s="4" t="s">
        <v>175</v>
      </c>
      <c r="C178" s="5" t="str">
        <f ca="1">IFERROR(__xludf.DUMMYFUNCTION("GOOGLETRANSLATE(B178,""en"", ""hi"")"),"राज्य")</f>
        <v>राज्य</v>
      </c>
    </row>
    <row r="179" spans="2:3" ht="14.25" customHeight="1">
      <c r="B179" s="4" t="s">
        <v>176</v>
      </c>
      <c r="C179" s="5" t="str">
        <f ca="1">IFERROR(__xludf.DUMMYFUNCTION("GOOGLETRANSLATE(B179,""en"", ""hi"")"),"राज्य चुनें")</f>
        <v>राज्य चुनें</v>
      </c>
    </row>
    <row r="180" spans="2:3" ht="14.25" customHeight="1">
      <c r="B180" s="4" t="s">
        <v>177</v>
      </c>
      <c r="C180" s="5" t="str">
        <f ca="1">IFERROR(__xludf.DUMMYFUNCTION("GOOGLETRANSLATE(B180,""en"", ""hi"")"),"जिला/कस्बा/नगर")</f>
        <v>जिला/कस्बा/नगर</v>
      </c>
    </row>
    <row r="181" spans="2:3" ht="14.25" customHeight="1">
      <c r="B181" s="4" t="s">
        <v>178</v>
      </c>
      <c r="C181" s="5" t="str">
        <f ca="1">IFERROR(__xludf.DUMMYFUNCTION("GOOGLETRANSLATE(B181,""en"", ""hi"")"),"जिला चुनें")</f>
        <v>जिला चुनें</v>
      </c>
    </row>
    <row r="182" spans="2:3" ht="14.25" customHeight="1">
      <c r="B182" s="4" t="s">
        <v>179</v>
      </c>
      <c r="C182" s="5" t="str">
        <f ca="1">IFERROR(__xludf.DUMMYFUNCTION("GOOGLETRANSLATE(B182,""en"", ""hi"")"),"तालुक/तहसील")</f>
        <v>तालुक/तहसील</v>
      </c>
    </row>
    <row r="183" spans="2:3" ht="14.25" customHeight="1">
      <c r="B183" s="4" t="s">
        <v>180</v>
      </c>
      <c r="C183" s="5" t="str">
        <f ca="1">IFERROR(__xludf.DUMMYFUNCTION("GOOGLETRANSLATE(B183,""en"", ""hi"")"),"तालुक चुनें")</f>
        <v>तालुक चुनें</v>
      </c>
    </row>
    <row r="184" spans="2:3" ht="14.25" customHeight="1">
      <c r="B184" s="4" t="s">
        <v>181</v>
      </c>
      <c r="C184" s="5" t="str">
        <f ca="1">IFERROR(__xludf.DUMMYFUNCTION("GOOGLETRANSLATE(B184,""en"", ""hi"")"),"गली/पंचायत/गाँव")</f>
        <v>गली/पंचायत/गाँव</v>
      </c>
    </row>
    <row r="185" spans="2:3" ht="14.25" customHeight="1">
      <c r="B185" s="4" t="s">
        <v>182</v>
      </c>
      <c r="C185" s="5" t="str">
        <f ca="1">IFERROR(__xludf.DUMMYFUNCTION("GOOGLETRANSLATE(B185,""en"", ""hi"")"),"पंचायत चुनें")</f>
        <v>पंचायत चुनें</v>
      </c>
    </row>
    <row r="186" spans="2:3" ht="14.25" customHeight="1">
      <c r="B186" s="4" t="s">
        <v>87</v>
      </c>
      <c r="C186" s="5" t="str">
        <f ca="1">IFERROR(__xludf.DUMMYFUNCTION("GOOGLETRANSLATE(B186,""en"", ""hi"")"),"उपश्रेणी")</f>
        <v>उपश्रेणी</v>
      </c>
    </row>
    <row r="187" spans="2:3" ht="14.25" customHeight="1">
      <c r="B187" s="4" t="s">
        <v>183</v>
      </c>
      <c r="C187" s="5" t="str">
        <f ca="1">IFERROR(__xludf.DUMMYFUNCTION("GOOGLETRANSLATE(B187,""en"", ""hi"")"),"मुख्य शिकायतें")</f>
        <v>मुख्य शिकायतें</v>
      </c>
    </row>
    <row r="188" spans="2:3" ht="14.25" customHeight="1">
      <c r="B188" s="4" t="s">
        <v>184</v>
      </c>
      <c r="C188" s="5" t="str">
        <f ca="1">IFERROR(__xludf.DUMMYFUNCTION("GOOGLETRANSLATE(B188,""en"", ""hi"")"),"विवरण दर्ज करें")</f>
        <v>विवरण दर्ज करें</v>
      </c>
    </row>
    <row r="189" spans="2:3" ht="14.25" customHeight="1">
      <c r="B189" s="4" t="s">
        <v>185</v>
      </c>
      <c r="C189" s="5" t="str">
        <f ca="1">IFERROR(__xludf.DUMMYFUNCTION("GOOGLETRANSLATE(B189,""en"", ""hi"")"),"फ़ाइल का चयन करें")</f>
        <v>फ़ाइल का चयन करें</v>
      </c>
    </row>
    <row r="190" spans="2:3" ht="14.25" customHeight="1">
      <c r="B190" s="4" t="s">
        <v>186</v>
      </c>
      <c r="C190" s="5" t="str">
        <f ca="1">IFERROR(__xludf.DUMMYFUNCTION("GOOGLETRANSLATE(B190,""en"", ""hi"")"),"फ़ाइल अपलोड करें")</f>
        <v>फ़ाइल अपलोड करें</v>
      </c>
    </row>
    <row r="191" spans="2:3" ht="14.25" customHeight="1">
      <c r="B191" s="4" t="s">
        <v>186</v>
      </c>
      <c r="C191" s="5" t="str">
        <f ca="1">IFERROR(__xludf.DUMMYFUNCTION("GOOGLETRANSLATE(B191,""en"", ""hi"")"),"फ़ाइल अपलोड करें")</f>
        <v>फ़ाइल अपलोड करें</v>
      </c>
    </row>
    <row r="192" spans="2:3" ht="14.25" customHeight="1">
      <c r="B192" s="4" t="s">
        <v>187</v>
      </c>
      <c r="C192" s="5" t="str">
        <f ca="1">IFERROR(__xludf.DUMMYFUNCTION("GOOGLETRANSLATE(B192,""en"", ""hi"")"),"चयनित फ़ाइल")</f>
        <v>चयनित फ़ाइल</v>
      </c>
    </row>
    <row r="193" spans="2:4" ht="14.25" customHeight="1">
      <c r="B193" s="4" t="s">
        <v>188</v>
      </c>
      <c r="C193" s="5" t="str">
        <f ca="1">IFERROR(__xludf.DUMMYFUNCTION("GOOGLETRANSLATE(B193,""en"", ""hi"")"),"विवरण")</f>
        <v>विवरण</v>
      </c>
    </row>
    <row r="194" spans="2:4" ht="14.25" customHeight="1">
      <c r="B194" s="4" t="s">
        <v>189</v>
      </c>
      <c r="C194" s="5" t="str">
        <f ca="1">IFERROR(__xludf.DUMMYFUNCTION("GOOGLETRANSLATE(B194,""en"", ""hi"")"),"अन्य संबंधित बीमारियों को दर्ज करें")</f>
        <v>अन्य संबंधित बीमारियों को दर्ज करें</v>
      </c>
    </row>
    <row r="195" spans="2:4" ht="14.25" customHeight="1">
      <c r="B195" s="4" t="s">
        <v>190</v>
      </c>
      <c r="C195" s="5" t="str">
        <f ca="1">IFERROR(__xludf.DUMMYFUNCTION("GOOGLETRANSLATE(B195,""en"", ""hi"")"),"एलर्जी की स्थिति चुनें")</f>
        <v>एलर्जी की स्थिति चुनें</v>
      </c>
    </row>
    <row r="196" spans="2:4" ht="14.25" customHeight="1">
      <c r="B196" s="4" t="s">
        <v>191</v>
      </c>
      <c r="C196" s="5" t="str">
        <f ca="1">IFERROR(__xludf.DUMMYFUNCTION("GOOGLETRANSLATE(B196,""en"", ""hi"")"),"एलर्जी का प्रकार")</f>
        <v>एलर्जी का प्रकार</v>
      </c>
    </row>
    <row r="197" spans="2:4" ht="14.25" customHeight="1">
      <c r="B197" s="4" t="s">
        <v>192</v>
      </c>
      <c r="C197" s="5" t="str">
        <f ca="1">IFERROR(__xludf.DUMMYFUNCTION("GOOGLETRANSLATE(B197,""en"", ""hi"")"),"एलर्जी का प्रकार चुनें")</f>
        <v>एलर्जी का प्रकार चुनें</v>
      </c>
    </row>
    <row r="198" spans="2:4" ht="14.25" customHeight="1">
      <c r="B198" s="4" t="s">
        <v>193</v>
      </c>
      <c r="C198" s="5" t="str">
        <f ca="1">IFERROR(__xludf.DUMMYFUNCTION("GOOGLETRANSLATE(B198,""en"", ""hi"")"),"अन्य प्रकार की एलर्जी प्रतिक्रिया दर्ज करें")</f>
        <v>अन्य प्रकार की एलर्जी प्रतिक्रिया दर्ज करें</v>
      </c>
    </row>
    <row r="199" spans="2:4" ht="14.25" customHeight="1">
      <c r="B199" s="4" t="s">
        <v>194</v>
      </c>
      <c r="C199" s="5" t="str">
        <f ca="1">IFERROR(__xludf.DUMMYFUNCTION("GOOGLETRANSLATE(B199,""en"", ""hi"")"),"एलर्जी की स्थिति")</f>
        <v>एलर्जी की स्थिति</v>
      </c>
    </row>
    <row r="200" spans="2:4" ht="14.25" customHeight="1">
      <c r="B200" s="4" t="s">
        <v>195</v>
      </c>
      <c r="C200" s="5" t="str">
        <f ca="1">IFERROR(__xludf.DUMMYFUNCTION("GOOGLETRANSLATE(B200,""en"", ""hi"")"),"वज़न दर्ज करें")</f>
        <v>वज़न दर्ज करें</v>
      </c>
      <c r="D200" s="6"/>
    </row>
    <row r="201" spans="2:4" ht="14.25" customHeight="1">
      <c r="B201" s="4" t="s">
        <v>196</v>
      </c>
      <c r="C201" s="5" t="str">
        <f ca="1">IFERROR(__xludf.DUMMYFUNCTION("GOOGLETRANSLATE(B201,""en"", ""hi"")"),"ऊंचाई (सेमी)")</f>
        <v>ऊंचाई (सेमी)</v>
      </c>
    </row>
    <row r="202" spans="2:4" ht="14.25" customHeight="1">
      <c r="B202" s="4" t="s">
        <v>197</v>
      </c>
      <c r="C202" s="5" t="str">
        <f ca="1">IFERROR(__xludf.DUMMYFUNCTION("GOOGLETRANSLATE(B202,""en"", ""hi"")"),"बीएमआई")</f>
        <v>बीएमआई</v>
      </c>
    </row>
    <row r="203" spans="2:4" ht="14.25" customHeight="1">
      <c r="B203" s="4" t="s">
        <v>198</v>
      </c>
      <c r="C203" s="5" t="str">
        <f ca="1">IFERROR(__xludf.DUMMYFUNCTION("GOOGLETRANSLATE(B203,""en"", ""hi"")"),"कमर की परिधि (सेमी)")</f>
        <v>कमर की परिधि (सेमी)</v>
      </c>
    </row>
    <row r="204" spans="2:4" ht="14.25" customHeight="1">
      <c r="B204" s="4" t="s">
        <v>199</v>
      </c>
      <c r="C204" s="5" t="str">
        <f ca="1">IFERROR(__xludf.DUMMYFUNCTION("GOOGLETRANSLATE(B204,""en"", ""hi"")"),"तापमान (फ़ारेनहाइट)")</f>
        <v>तापमान (फ़ारेनहाइट)</v>
      </c>
    </row>
    <row r="205" spans="2:4" ht="14.25" customHeight="1">
      <c r="B205" s="4" t="s">
        <v>200</v>
      </c>
      <c r="C205" s="5" t="str">
        <f ca="1">IFERROR(__xludf.DUMMYFUNCTION("GOOGLETRANSLATE(B205,""en"", ""hi"")"),"नाड़ी की दर (बीपीएम)")</f>
        <v>नाड़ी की दर (बीपीएम)</v>
      </c>
    </row>
    <row r="206" spans="2:4" ht="14.25" customHeight="1">
      <c r="B206" s="4" t="s">
        <v>201</v>
      </c>
      <c r="C206" s="5" t="str">
        <f ca="1">IFERROR(__xludf.DUMMYFUNCTION("GOOGLETRANSLATE(B206,""en"", ""hi"")"),"एसपीओ2(%)")</f>
        <v>एसपीओ2(%)</v>
      </c>
    </row>
    <row r="207" spans="2:4" ht="14.25" customHeight="1">
      <c r="B207" s="4" t="s">
        <v>202</v>
      </c>
      <c r="C207" s="5" t="str">
        <f ca="1">IFERROR(__xludf.DUMMYFUNCTION("GOOGLETRANSLATE(B207,""en"", ""hi"")"),"श्वसन दर (प्रति मिनट)")</f>
        <v>श्वसन दर (प्रति मिनट)</v>
      </c>
    </row>
    <row r="208" spans="2:4" ht="14.25" customHeight="1">
      <c r="B208" s="4" t="s">
        <v>203</v>
      </c>
      <c r="C208" s="5" t="str">
        <f ca="1">IFERROR(__xludf.DUMMYFUNCTION("GOOGLETRANSLATE(B208,""en"", ""hi"")"),"आरबीएस परिणाम (मिलीग्राम/डेसीलीटर)")</f>
        <v>आरबीएस परिणाम (मिलीग्राम/डेसीलीटर)</v>
      </c>
    </row>
    <row r="209" spans="2:3" ht="14.25" customHeight="1">
      <c r="B209" s="4" t="s">
        <v>204</v>
      </c>
      <c r="C209" s="5" t="str">
        <f ca="1">IFERROR(__xludf.DUMMYFUNCTION("GOOGLETRANSLATE(B209,""en"", ""hi"")"),"एलर्जी का पूर्व इतिहास")</f>
        <v>एलर्जी का पूर्व इतिहास</v>
      </c>
    </row>
    <row r="210" spans="2:3" ht="14.25" customHeight="1">
      <c r="B210" s="4" t="s">
        <v>205</v>
      </c>
      <c r="C210" s="5" t="str">
        <f ca="1">IFERROR(__xludf.DUMMYFUNCTION("GOOGLETRANSLATE(B210,""en"", ""hi"")"),"बाह्य रोगी देखभाल")</f>
        <v>बाह्य रोगी देखभाल</v>
      </c>
    </row>
    <row r="211" spans="2:3" ht="14.25" customHeight="1">
      <c r="B211" s="4" t="s">
        <v>206</v>
      </c>
      <c r="C211" s="5" t="str">
        <f ca="1">IFERROR(__xludf.DUMMYFUNCTION("GOOGLETRANSLATE(B211,""en"", ""hi"")"),"फ़ाइल अपलोड करें (आकार सीमा: 5 एमबी)")</f>
        <v>फ़ाइल अपलोड करें (आकार सीमा: 5 एमबी)</v>
      </c>
    </row>
    <row r="212" spans="2:3" ht="14.25" customHeight="1">
      <c r="B212" s="4" t="s">
        <v>207</v>
      </c>
      <c r="C212" s="5" t="str">
        <f ca="1">IFERROR(__xludf.DUMMYFUNCTION("GOOGLETRANSLATE(B212,""en"", ""hi"")"),"समर्थित फ़ाइल प्रारूप (.msg, .pdf, .png, .jpeg, .doc, .docx, .xlsx, .xls, .csv, .txt)")</f>
        <v>समर्थित फ़ाइल प्रारूप (.msg, .pdf, .png, .jpeg, .doc, .docx, .xlsx, .xls, .csv, .txt)</v>
      </c>
    </row>
    <row r="213" spans="2:3" ht="14.25" customHeight="1">
      <c r="B213" s="4" t="s">
        <v>208</v>
      </c>
      <c r="C213" s="5" t="str">
        <f ca="1">IFERROR(__xludf.DUMMYFUNCTION("GOOGLETRANSLATE(B213,""en"", ""hi"")"),"जीवन के संकेत")</f>
        <v>जीवन के संकेत</v>
      </c>
    </row>
    <row r="214" spans="2:3" ht="14.25" customHeight="1">
      <c r="B214" s="4" t="s">
        <v>209</v>
      </c>
      <c r="C214" s="5" t="str">
        <f ca="1">IFERROR(__xludf.DUMMYFUNCTION("GOOGLETRANSLATE(B214,""en"", ""hi"")"),"ऊंचाई_सेमी")</f>
        <v>ऊंचाई_सेमी</v>
      </c>
    </row>
    <row r="215" spans="2:3" ht="14.25" customHeight="1">
      <c r="B215" s="4" t="s">
        <v>210</v>
      </c>
      <c r="C215" s="5" t="str">
        <f ca="1">IFERROR(__xludf.DUMMYFUNCTION("GOOGLETRANSLATE(B215,""en"", ""hi"")"),"वजन_किलोग्राम")</f>
        <v>वजन_किलोग्राम</v>
      </c>
    </row>
    <row r="216" spans="2:3" ht="14.25" customHeight="1">
      <c r="B216" s="4" t="s">
        <v>211</v>
      </c>
      <c r="C216" s="5" t="str">
        <f ca="1">IFERROR(__xludf.DUMMYFUNCTION("GOOGLETRANSLATE(B216,""en"", ""hi"")"),"बीएमआई")</f>
        <v>बीएमआई</v>
      </c>
    </row>
    <row r="217" spans="2:3" ht="14.25" customHeight="1">
      <c r="B217" s="4" t="s">
        <v>212</v>
      </c>
      <c r="C217" s="5" t="str">
        <f ca="1">IFERROR(__xludf.DUMMYFUNCTION("GOOGLETRANSLATE(B217,""en"", ""hi"")"),"कमर की परिधि (सेमी में)")</f>
        <v>कमर की परिधि (सेमी में)</v>
      </c>
    </row>
    <row r="218" spans="2:3" ht="14.25" customHeight="1">
      <c r="B218" s="4" t="s">
        <v>213</v>
      </c>
      <c r="C218" s="5" t="str">
        <f ca="1">IFERROR(__xludf.DUMMYFUNCTION("GOOGLETRANSLATE(B218,""en"", ""hi"")"),"तापमान")</f>
        <v>तापमान</v>
      </c>
    </row>
    <row r="219" spans="2:3" ht="14.25" customHeight="1">
      <c r="B219" s="4" t="s">
        <v>214</v>
      </c>
      <c r="C219" s="5" t="str">
        <f ca="1">IFERROR(__xludf.DUMMYFUNCTION("GOOGLETRANSLATE(B219,""en"", ""hi"")"),"नब्ज़ दर")</f>
        <v>नब्ज़ दर</v>
      </c>
    </row>
    <row r="220" spans="2:3" ht="14.25" customHeight="1">
      <c r="B220" s="4" t="s">
        <v>215</v>
      </c>
      <c r="C220" s="5" t="str">
        <f ca="1">IFERROR(__xludf.DUMMYFUNCTION("GOOGLETRANSLATE(B220,""en"", ""hi"")"),"sPO2")</f>
        <v>sPO2</v>
      </c>
    </row>
    <row r="221" spans="2:3" ht="14.25" customHeight="1">
      <c r="B221" s="4" t="s">
        <v>216</v>
      </c>
      <c r="C221" s="5" t="str">
        <f ca="1">IFERROR(__xludf.DUMMYFUNCTION("GOOGLETRANSLATE(B221,""en"", ""hi"")"),"सिस्टोलिकबीपी_पहलीरीडिंग")</f>
        <v>सिस्टोलिकबीपी_पहलीरीडिंग</v>
      </c>
    </row>
    <row r="222" spans="2:3" ht="14.25" customHeight="1">
      <c r="B222" s="4" t="s">
        <v>217</v>
      </c>
      <c r="C222" s="5" t="str">
        <f ca="1">IFERROR(__xludf.DUMMYFUNCTION("GOOGLETRANSLATE(B222,""en"", ""hi"")"),"डायस्टोलिक बीपी_पहली रीडिंग")</f>
        <v>डायस्टोलिक बीपी_पहली रीडिंग</v>
      </c>
    </row>
    <row r="223" spans="2:3" ht="14.25" customHeight="1">
      <c r="B223" s="4" t="s">
        <v>218</v>
      </c>
      <c r="C223" s="5" t="str">
        <f ca="1">IFERROR(__xludf.DUMMYFUNCTION("GOOGLETRANSLATE(B223,""en"", ""hi"")"),"श्वसन दर")</f>
        <v>श्वसन दर</v>
      </c>
    </row>
    <row r="224" spans="2:3" ht="14.25" customHeight="1">
      <c r="B224" s="4" t="s">
        <v>219</v>
      </c>
      <c r="C224" s="5" t="str">
        <f ca="1">IFERROR(__xludf.DUMMYFUNCTION("GOOGLETRANSLATE(B224,""en"", ""hi"")"),"rbsTestResult")</f>
        <v>rbsTestResult</v>
      </c>
    </row>
    <row r="225" spans="2:4" ht="14.25" customHeight="1">
      <c r="B225" s="4" t="s">
        <v>220</v>
      </c>
      <c r="C225" s="5" t="str">
        <f ca="1">IFERROR(__xludf.DUMMYFUNCTION("GOOGLETRANSLATE(B225,""en"", ""hi"")"),"महत्वपूर्ण जानकारी सुरक्षित रखी जाती है।")</f>
        <v>महत्वपूर्ण जानकारी सुरक्षित रखी जाती है।</v>
      </c>
    </row>
    <row r="226" spans="2:4" ht="14.25" customHeight="1">
      <c r="B226" s="4" t="s">
        <v>221</v>
      </c>
      <c r="C226" s="5" t="str">
        <f ca="1">IFERROR(__xludf.DUMMYFUNCTION("GOOGLETRANSLATE(B226,""en"", ""hi"")"),"अधिक वजन")</f>
        <v>अधिक वजन</v>
      </c>
    </row>
    <row r="227" spans="2:4" ht="14.25" customHeight="1">
      <c r="B227" s="4" t="s">
        <v>222</v>
      </c>
      <c r="C227" s="5" t="str">
        <f ca="1">IFERROR(__xludf.DUMMYFUNCTION("GOOGLETRANSLATE(B227,""en"", ""hi"")"),"मोटा")</f>
        <v>मोटा</v>
      </c>
    </row>
    <row r="228" spans="2:4" ht="14.25" customHeight="1">
      <c r="B228" s="4" t="s">
        <v>223</v>
      </c>
      <c r="C228" s="5" t="str">
        <f ca="1">IFERROR(__xludf.DUMMYFUNCTION("GOOGLETRANSLATE(B228,""en"", ""hi"")"),"सामान्य")</f>
        <v>सामान्य</v>
      </c>
    </row>
    <row r="229" spans="2:4" ht="14.25" customHeight="1">
      <c r="B229" s="4" t="s">
        <v>224</v>
      </c>
      <c r="C229" s="5" t="str">
        <f ca="1">IFERROR(__xludf.DUMMYFUNCTION("GOOGLETRANSLATE(B229,""en"", ""hi"")"),"उच्च केंद्र")</f>
        <v>उच्च केंद्र</v>
      </c>
    </row>
    <row r="230" spans="2:4" ht="14.25" customHeight="1">
      <c r="B230" s="4" t="s">
        <v>225</v>
      </c>
      <c r="C230" s="5" t="str">
        <f ca="1">IFERROR(__xludf.DUMMYFUNCTION("GOOGLETRANSLATE(B230,""en"", ""hi"")"),"निर्दिष्ट करने की वजह")</f>
        <v>निर्दिष्ट करने की वजह</v>
      </c>
      <c r="D230" s="6" t="s">
        <v>755</v>
      </c>
    </row>
    <row r="231" spans="2:4" ht="14.25" customHeight="1">
      <c r="B231" s="4" t="s">
        <v>226</v>
      </c>
      <c r="C231" s="5" t="str">
        <f ca="1">IFERROR(__xludf.DUMMYFUNCTION("GOOGLETRANSLATE(B231,""en"", ""hi"")"),"अन्य स्वास्थ्य सेवाओं के साथ संपर्क")</f>
        <v>अन्य स्वास्थ्य सेवाओं के साथ संपर्क</v>
      </c>
      <c r="D231" s="6"/>
    </row>
    <row r="232" spans="2:4" ht="14.25" customHeight="1">
      <c r="B232" s="4" t="s">
        <v>227</v>
      </c>
      <c r="C232" s="5" t="str">
        <f ca="1">IFERROR(__xludf.DUMMYFUNCTION("GOOGLETRANSLATE(B232,""en"", ""hi"")"),"फ़ोन नंबर")</f>
        <v>फ़ोन नंबर</v>
      </c>
    </row>
    <row r="233" spans="2:4" ht="14.25" customHeight="1">
      <c r="B233" s="4" t="s">
        <v>228</v>
      </c>
      <c r="C233" s="5" t="str">
        <f ca="1">IFERROR(__xludf.DUMMYFUNCTION("GOOGLETRANSLATE(B233,""en"", ""hi"")"),"पंजीकरण की तारीख")</f>
        <v>पंजीकरण की तारीख</v>
      </c>
    </row>
    <row r="234" spans="2:4" ht="14.25" customHeight="1">
      <c r="B234" s="4" t="s">
        <v>229</v>
      </c>
      <c r="C234" s="5" t="str">
        <f ca="1">IFERROR(__xludf.DUMMYFUNCTION("GOOGLETRANSLATE(B234,""en"", ""hi"")"),"पुनः मुलाकात की तारीख")</f>
        <v>पुनः मुलाकात की तारीख</v>
      </c>
      <c r="D234" s="6" t="s">
        <v>756</v>
      </c>
    </row>
    <row r="235" spans="2:4" ht="14.25" customHeight="1">
      <c r="B235" s="4" t="s">
        <v>230</v>
      </c>
      <c r="C235" s="5" t="str">
        <f ca="1">IFERROR(__xludf.DUMMYFUNCTION("GOOGLETRANSLATE(B235,""en"", ""hi"")"),"बचा लिया गया!!")</f>
        <v>बचा लिया गया!!</v>
      </c>
      <c r="D235" s="6" t="s">
        <v>757</v>
      </c>
    </row>
    <row r="236" spans="2:4" ht="14.25" customHeight="1">
      <c r="B236" s="4" t="s">
        <v>231</v>
      </c>
      <c r="C236" s="5" t="str">
        <f ca="1">IFERROR(__xludf.DUMMYFUNCTION("GOOGLETRANSLATE(B236,""en"", ""hi"")"),"संदर्भ और पुनः अवलोकन संबंधी जानकारी सहेजने में त्रुटि")</f>
        <v>संदर्भ और पुनः अवलोकन संबंधी जानकारी सहेजने में त्रुटि</v>
      </c>
      <c r="D236" s="6" t="s">
        <v>758</v>
      </c>
    </row>
    <row r="237" spans="2:4" ht="14.25" customHeight="1">
      <c r="B237" s="4" t="s">
        <v>232</v>
      </c>
      <c r="C237" s="5" t="str">
        <f ca="1">IFERROR(__xludf.DUMMYFUNCTION("GOOGLETRANSLATE(B237,""en"", ""hi"")"),"गलती!")</f>
        <v>गलती!</v>
      </c>
      <c r="D237" s="6" t="s">
        <v>759</v>
      </c>
    </row>
    <row r="238" spans="2:4" ht="14.25" customHeight="1">
      <c r="B238" s="4" t="s">
        <v>233</v>
      </c>
      <c r="C238" s="5" t="str">
        <f ca="1">IFERROR(__xludf.DUMMYFUNCTION("GOOGLETRANSLATE(B238,""en"", ""hi"")"),"कृपया अवधि इकाई का चयन करें")</f>
        <v>कृपया अवधि इकाई का चयन करें</v>
      </c>
    </row>
    <row r="239" spans="2:4" ht="14.25" customHeight="1">
      <c r="B239" s="4" t="s">
        <v>234</v>
      </c>
      <c r="C239" s="5" t="str">
        <f ca="1">IFERROR(__xludf.DUMMYFUNCTION("GOOGLETRANSLATE(B239,""en"", ""hi"")"),"कृपया अवधि दर्ज करें")</f>
        <v>कृपया अवधि दर्ज करें</v>
      </c>
    </row>
    <row r="240" spans="2:4" ht="14.25" customHeight="1">
      <c r="B240" s="4" t="s">
        <v>235</v>
      </c>
      <c r="C240" s="5" t="str">
        <f ca="1">IFERROR(__xludf.DUMMYFUNCTION("GOOGLETRANSLATE(B240,""en"", ""hi"")"),"कृपया मुख्य शिकायत का चयन करें")</f>
        <v>कृपया मुख्य शिकायत का चयन करें</v>
      </c>
    </row>
    <row r="241" spans="2:3" ht="14.25" customHeight="1">
      <c r="B241" s="4" t="s">
        <v>236</v>
      </c>
      <c r="C241" s="5" t="str">
        <f ca="1">IFERROR(__xludf.DUMMYFUNCTION("GOOGLETRANSLATE(B241,""en"", ""hi"")"),"कृपया चयनित फ़ाइल अपलोड करें")</f>
        <v>कृपया चयनित फ़ाइल अपलोड करें</v>
      </c>
    </row>
    <row r="242" spans="2:3" ht="14.25" customHeight="1">
      <c r="B242" s="4" t="s">
        <v>237</v>
      </c>
      <c r="C242" s="5" t="str">
        <f ca="1">IFERROR(__xludf.DUMMYFUNCTION("GOOGLETRANSLATE(B242,""en"", ""hi"")"),"कृपया उपश्रेणी चुनें")</f>
        <v>कृपया उपश्रेणी चुनें</v>
      </c>
    </row>
    <row r="243" spans="2:3" ht="14.25" customHeight="1">
      <c r="B243" s="4" t="s">
        <v>238</v>
      </c>
      <c r="C243" s="5" t="str">
        <f ca="1">IFERROR(__xludf.DUMMYFUNCTION("GOOGLETRANSLATE(B243,""en"", ""hi"")"),"कृपया श्रेणी चुनें")</f>
        <v>कृपया श्रेणी चुनें</v>
      </c>
    </row>
    <row r="244" spans="2:3" ht="14.25" customHeight="1">
      <c r="B244" s="4" t="s">
        <v>239</v>
      </c>
      <c r="C244" s="5" t="str">
        <f ca="1">IFERROR(__xludf.DUMMYFUNCTION("GOOGLETRANSLATE(B244,""en"", ""hi"")"),"आपने फ़ाइल अपलोड कर दी है")</f>
        <v>आपने फ़ाइल अपलोड कर दी है</v>
      </c>
    </row>
    <row r="245" spans="2:3" ht="14.25" customHeight="1">
      <c r="B245" s="4" t="s">
        <v>240</v>
      </c>
      <c r="C245" s="5" t="str">
        <f ca="1">IFERROR(__xludf.DUMMYFUNCTION("GOOGLETRANSLATE(B245,""en"", ""hi"")"),"कृपया 5MB से कम आकार की फ़ाइल चुनें")</f>
        <v>कृपया 5MB से कम आकार की फ़ाइल चुनें</v>
      </c>
    </row>
    <row r="246" spans="2:3" ht="14.25" customHeight="1">
      <c r="B246" s="4" t="s">
        <v>241</v>
      </c>
      <c r="C246" s="5" t="str">
        <f ca="1">IFERROR(__xludf.DUMMYFUNCTION("GOOGLETRANSLATE(B246,""en"", ""hi"")"),"लॉग-इन उपयोगकर्ता")</f>
        <v>लॉग-इन उपयोगकर्ता</v>
      </c>
    </row>
    <row r="247" spans="2:3" ht="14.25" customHeight="1">
      <c r="B247" s="4" t="s">
        <v>242</v>
      </c>
      <c r="C247" s="5" t="str">
        <f ca="1">IFERROR(__xludf.DUMMYFUNCTION("GOOGLETRANSLATE(B247,""en"", ""hi"")"),"उपयोगकर्ता नाम")</f>
        <v>उपयोगकर्ता नाम</v>
      </c>
    </row>
    <row r="248" spans="2:3" ht="14.25" customHeight="1">
      <c r="B248" s="4" t="s">
        <v>243</v>
      </c>
      <c r="C248" s="5" t="str">
        <f ca="1">IFERROR(__xludf.DUMMYFUNCTION("GOOGLETRANSLATE(B248,""en"", ""hi"")"),"ABHA नंबर बनाने के लिए व्यक्ति की सहमति।")</f>
        <v>ABHA नंबर बनाने के लिए व्यक्ति की सहमति।</v>
      </c>
    </row>
    <row r="249" spans="2:3" ht="14.25" customHeight="1">
      <c r="B249" s="4" t="s">
        <v>244</v>
      </c>
      <c r="C249" s="5" t="str">
        <f ca="1">IFERROR(__xludf.DUMMYFUNCTION("GOOGLETRANSLATE(B249,""en"", ""hi"")"),"बाहर निकलना")</f>
        <v>बाहर निकलना</v>
      </c>
    </row>
    <row r="250" spans="2:3" ht="14.25" customHeight="1">
      <c r="B250" s="4" t="s">
        <v>245</v>
      </c>
      <c r="C250" s="5" t="str">
        <f ca="1">IFERROR(__xludf.DUMMYFUNCTION("GOOGLETRANSLATE(B250,""en"", ""hi"")"),"घड़ी")</f>
        <v>घड़ी</v>
      </c>
    </row>
    <row r="251" spans="2:3" ht="14.25" customHeight="1">
      <c r="B251" s="4" t="s">
        <v>246</v>
      </c>
      <c r="C251" s="5" t="str">
        <f ca="1">IFERROR(__xludf.DUMMYFUNCTION("GOOGLETRANSLATE(B251,""en"", ""hi"")"),"हाँ")</f>
        <v>हाँ</v>
      </c>
    </row>
    <row r="252" spans="2:3" ht="14.25" customHeight="1">
      <c r="B252" s="4" t="s">
        <v>247</v>
      </c>
      <c r="C252" s="5" t="str">
        <f ca="1">IFERROR(__xludf.DUMMYFUNCTION("GOOGLETRANSLATE(B252,""en"", ""hi"")"),"नहीं")</f>
        <v>नहीं</v>
      </c>
    </row>
    <row r="253" spans="2:3" ht="14.25" customHeight="1">
      <c r="B253" s="12" t="s">
        <v>248</v>
      </c>
      <c r="C253" s="5" t="str">
        <f ca="1">IFERROR(__xludf.DUMMYFUNCTION("GOOGLETRANSLATE(B253,""en"", ""hi"")"),"आगे बढ़ने के लिए कृपया अपनी उंगली को फिंगरप्रिंट सेंसर पर रखें।")</f>
        <v>आगे बढ़ने के लिए कृपया अपनी उंगली को फिंगरप्रिंट सेंसर पर रखें।</v>
      </c>
    </row>
    <row r="254" spans="2:3" ht="14.25" customHeight="1">
      <c r="B254" s="4" t="s">
        <v>249</v>
      </c>
      <c r="C254" s="5" t="str">
        <f ca="1">IFERROR(__xludf.DUMMYFUNCTION("GOOGLETRANSLATE(B254,""en"", ""hi"")"),"उंगली पहचानी नहीं गई। पुनः प्रयास करें!")</f>
        <v>उंगली पहचानी नहीं गई। पुनः प्रयास करें!</v>
      </c>
    </row>
    <row r="255" spans="2:3" ht="14.25" customHeight="1">
      <c r="B255" s="4" t="s">
        <v>250</v>
      </c>
      <c r="C255" s="5" t="str">
        <f ca="1">IFERROR(__xludf.DUMMYFUNCTION("GOOGLETRANSLATE(B255,""en"", ""hi"")"),"फिंगरप्रिंट कैप्चर हो गया!")</f>
        <v>फिंगरप्रिंट कैप्चर हो गया!</v>
      </c>
    </row>
    <row r="256" spans="2:3" ht="14.25" customHeight="1">
      <c r="B256" s="4" t="s">
        <v>251</v>
      </c>
      <c r="C256" s="5" t="str">
        <f ca="1">IFERROR(__xludf.DUMMYFUNCTION("GOOGLETRANSLATE(B256,""en"", ""hi"")"),"माता-पिता/अभिभावक का नाम")</f>
        <v>माता-पिता/अभिभावक का नाम</v>
      </c>
    </row>
    <row r="257" spans="2:4" ht="14.25" customHeight="1">
      <c r="B257" s="4" t="s">
        <v>252</v>
      </c>
      <c r="C257" s="5" t="str">
        <f ca="1">IFERROR(__xludf.DUMMYFUNCTION("GOOGLETRANSLATE(B257,""en"", ""hi"")"),"धर्म")</f>
        <v>धर्म</v>
      </c>
    </row>
    <row r="258" spans="2:4" ht="14.25" customHeight="1">
      <c r="B258" s="4" t="s">
        <v>253</v>
      </c>
      <c r="C258" s="5" t="str">
        <f ca="1">IFERROR(__xludf.DUMMYFUNCTION("GOOGLETRANSLATE(B258,""en"", ""hi"")"),"समुदाय")</f>
        <v>समुदाय</v>
      </c>
    </row>
    <row r="259" spans="2:4" ht="14.25" customHeight="1">
      <c r="B259" s="4" t="s">
        <v>254</v>
      </c>
      <c r="C259" s="5" t="str">
        <f ca="1">IFERROR(__xludf.DUMMYFUNCTION("GOOGLETRANSLATE(B259,""en"", ""hi"")"),"परीक्षण का नाम")</f>
        <v>परीक्षण का नाम</v>
      </c>
      <c r="D259" s="6" t="s">
        <v>760</v>
      </c>
    </row>
    <row r="260" spans="2:4" ht="14.25" customHeight="1">
      <c r="B260" s="4" t="s">
        <v>255</v>
      </c>
      <c r="C260" s="5" t="str">
        <f ca="1">IFERROR(__xludf.DUMMYFUNCTION("GOOGLETRANSLATE(B260,""en"", ""hi"")"),"निदान")</f>
        <v>निदान</v>
      </c>
    </row>
    <row r="261" spans="2:4" ht="14.25" customHeight="1">
      <c r="B261" s="12" t="s">
        <v>54</v>
      </c>
      <c r="C261" s="5" t="str">
        <f ca="1">IFERROR(__xludf.DUMMYFUNCTION("GOOGLETRANSLATE(B261,""en"", ""hi"")"),"मात्रा बनाने की विधि")</f>
        <v>मात्रा बनाने की विधि</v>
      </c>
    </row>
    <row r="262" spans="2:4" ht="14.25" customHeight="1">
      <c r="B262" s="4" t="s">
        <v>256</v>
      </c>
      <c r="C262" s="5" t="str">
        <f ca="1">IFERROR(__xludf.DUMMYFUNCTION("GOOGLETRANSLATE(B262,""en"", ""hi"")"),"खुराक:")</f>
        <v>खुराक:</v>
      </c>
    </row>
    <row r="263" spans="2:4" ht="14.25" customHeight="1">
      <c r="B263" s="4" t="s">
        <v>56</v>
      </c>
      <c r="C263" s="5" t="str">
        <f ca="1">IFERROR(__xludf.DUMMYFUNCTION("GOOGLETRANSLATE(B263,""en"", ""hi"")"),"आवृत्ति")</f>
        <v>आवृत्ति</v>
      </c>
    </row>
    <row r="264" spans="2:4" ht="14.25" customHeight="1">
      <c r="B264" s="4" t="s">
        <v>257</v>
      </c>
      <c r="C264" s="5" t="str">
        <f ca="1">IFERROR(__xludf.DUMMYFUNCTION("GOOGLETRANSLATE(B264,""en"", ""hi"")"),"आवृत्ति:")</f>
        <v>आवृत्ति:</v>
      </c>
    </row>
    <row r="265" spans="2:4" ht="14.25" customHeight="1">
      <c r="B265" s="4" t="s">
        <v>258</v>
      </c>
      <c r="C265" s="5" t="str">
        <f ca="1">IFERROR(__xludf.DUMMYFUNCTION("GOOGLETRANSLATE(B265,""en"", ""hi"")"),"दल संख्या:")</f>
        <v>दल संख्या:</v>
      </c>
    </row>
    <row r="266" spans="2:4" ht="14.25" customHeight="1">
      <c r="B266" s="4" t="s">
        <v>259</v>
      </c>
      <c r="C266" s="5" t="str">
        <f ca="1">IFERROR(__xludf.DUMMYFUNCTION("GOOGLETRANSLATE(B266,""en"", ""hi"")"),"निर्देश")</f>
        <v>निर्देश</v>
      </c>
    </row>
    <row r="267" spans="2:4" ht="14.25" customHeight="1">
      <c r="B267" s="4" t="s">
        <v>260</v>
      </c>
      <c r="C267" s="5" t="str">
        <f ca="1">IFERROR(__xludf.DUMMYFUNCTION("GOOGLETRANSLATE(B267,""en"", ""hi"")"),"इकाई")</f>
        <v>इकाई</v>
      </c>
    </row>
    <row r="268" spans="2:4" ht="14.25" customHeight="1">
      <c r="B268" s="4" t="s">
        <v>261</v>
      </c>
      <c r="C268" s="5" t="str">
        <f ca="1">IFERROR(__xludf.DUMMYFUNCTION("GOOGLETRANSLATE(B268,""en"", ""hi"")"),"मार्ग")</f>
        <v>मार्ग</v>
      </c>
    </row>
    <row r="269" spans="2:4" ht="14.25" customHeight="1">
      <c r="B269" s="4" t="s">
        <v>262</v>
      </c>
      <c r="C269" s="5" t="str">
        <f ca="1">IFERROR(__xludf.DUMMYFUNCTION("GOOGLETRANSLATE(B269,""en"", ""hi"")"),"मार्ग: ")</f>
        <v xml:space="preserve">मार्ग: </v>
      </c>
    </row>
    <row r="270" spans="2:4" ht="14.25" customHeight="1">
      <c r="B270" s="4" t="s">
        <v>263</v>
      </c>
      <c r="C270" s="5" t="str">
        <f ca="1">IFERROR(__xludf.DUMMYFUNCTION("GOOGLETRANSLATE(B270,""en"", ""hi"")"),"बाह्य जांच")</f>
        <v>बाह्य जांच</v>
      </c>
    </row>
    <row r="271" spans="2:4" ht="14.25" customHeight="1">
      <c r="B271" s="4" t="s">
        <v>264</v>
      </c>
      <c r="C271" s="5" t="str">
        <f ca="1">IFERROR(__xludf.DUMMYFUNCTION("GOOGLETRANSLATE(B271,""en"", ""hi"")"),"सफलतापूर्वक सहेजा गया\n")</f>
        <v>सफलतापूर्वक सहेजा गया\n</v>
      </c>
    </row>
    <row r="272" spans="2:4" ht="14.25" customHeight="1">
      <c r="B272" s="4" t="s">
        <v>265</v>
      </c>
      <c r="C272" s="5" t="str">
        <f ca="1">IFERROR(__xludf.DUMMYFUNCTION("GOOGLETRANSLATE(B272,""en"", ""hi"")"),"सफलता")</f>
        <v>सफलता</v>
      </c>
    </row>
    <row r="273" spans="2:3" ht="14.25" customHeight="1">
      <c r="B273" s="4" t="s">
        <v>266</v>
      </c>
      <c r="C273" s="5" t="str">
        <f ca="1">IFERROR(__xludf.DUMMYFUNCTION("GOOGLETRANSLATE(B273,""en"", ""hi"")"),"कुछ गलत हो गया")</f>
        <v>कुछ गलत हो गया</v>
      </c>
    </row>
    <row r="274" spans="2:3" ht="14.25" customHeight="1">
      <c r="B274" s="4" t="s">
        <v>267</v>
      </c>
      <c r="C274" s="5" t="str">
        <f ca="1">IFERROR(__xludf.DUMMYFUNCTION("GOOGLETRANSLATE(B274,""en"", ""hi"")"),"फॉर्म लोड हो रहा है")</f>
        <v>फॉर्म लोड हो रहा है</v>
      </c>
    </row>
    <row r="275" spans="2:3" ht="14.25" customHeight="1">
      <c r="B275" s="4" t="s">
        <v>268</v>
      </c>
      <c r="C275" s="5" t="str">
        <f ca="1">IFERROR(__xludf.DUMMYFUNCTION("GOOGLETRANSLATE(B275,""en"", ""hi"")"),"लोड हो रहा है कृपया प्रतीक्षा करें....")</f>
        <v>लोड हो रहा है कृपया प्रतीक्षा करें....</v>
      </c>
    </row>
    <row r="276" spans="2:3" ht="14.25" customHeight="1">
      <c r="B276" s="4" t="s">
        <v>269</v>
      </c>
      <c r="C276" s="5" t="str">
        <f ca="1">IFERROR(__xludf.DUMMYFUNCTION("GOOGLETRANSLATE(B276,""en"", ""hi"")"),"रोगी पंजीकरण")</f>
        <v>रोगी पंजीकरण</v>
      </c>
    </row>
    <row r="277" spans="2:3" ht="14.25" customHeight="1">
      <c r="B277" s="4" t="s">
        <v>270</v>
      </c>
      <c r="C277" s="5" t="str">
        <f ca="1">IFERROR(__xludf.DUMMYFUNCTION("GOOGLETRANSLATE(B277,""en"", ""hi"")"),"स्थान की जानकारी")</f>
        <v>स्थान की जानकारी</v>
      </c>
    </row>
    <row r="278" spans="2:3" ht="14.25" customHeight="1">
      <c r="B278" s="4" t="s">
        <v>75</v>
      </c>
      <c r="C278" s="5" t="str">
        <f ca="1">IFERROR(__xludf.DUMMYFUNCTION("GOOGLETRANSLATE(B278,""en"", ""hi"")"),"अन्य सूचना")</f>
        <v>अन्य सूचना</v>
      </c>
    </row>
    <row r="279" spans="2:3" ht="14.25" customHeight="1">
      <c r="B279" s="4" t="s">
        <v>271</v>
      </c>
      <c r="C279" s="5" t="str">
        <f ca="1">IFERROR(__xludf.DUMMYFUNCTION("GOOGLETRANSLATE(B279,""en"", ""hi"")"),"एक वैध फ़ोन नंबर दर्ज करें")</f>
        <v>एक वैध फ़ोन नंबर दर्ज करें</v>
      </c>
    </row>
    <row r="280" spans="2:3" ht="14.25" customHeight="1">
      <c r="B280" s="4" t="s">
        <v>272</v>
      </c>
      <c r="C280" s="5" t="str">
        <f ca="1">IFERROR(__xludf.DUMMYFUNCTION("GOOGLETRANSLATE(B280,""en"", ""hi"")"),"एक वैध फ़ोन नंबर दर्ज करें")</f>
        <v>एक वैध फ़ोन नंबर दर्ज करें</v>
      </c>
    </row>
    <row r="281" spans="2:3" ht="14.25" customHeight="1">
      <c r="B281" s="4" t="s">
        <v>273</v>
      </c>
      <c r="C281" s="5" t="str">
        <f ca="1">IFERROR(__xludf.DUMMYFUNCTION("GOOGLETRANSLATE(B281,""en"", ""hi"")"),"अपना पहला नाम दर्ज करें")</f>
        <v>अपना पहला नाम दर्ज करें</v>
      </c>
    </row>
    <row r="282" spans="2:3" ht="14.25" customHeight="1">
      <c r="B282" s="4" t="s">
        <v>274</v>
      </c>
      <c r="C282" s="5" t="str">
        <f ca="1">IFERROR(__xludf.DUMMYFUNCTION("GOOGLETRANSLATE(B282,""en"", ""hi"")"),"अपना अंतिम नाम दर्ज करें")</f>
        <v>अपना अंतिम नाम दर्ज करें</v>
      </c>
    </row>
    <row r="283" spans="2:3" ht="14.25" customHeight="1">
      <c r="B283" s="4" t="s">
        <v>275</v>
      </c>
      <c r="C283" s="5" t="str">
        <f ca="1">IFERROR(__xludf.DUMMYFUNCTION("GOOGLETRANSLATE(B283,""en"", ""hi"")"),"अपनी जन्मतिथि भरें")</f>
        <v>अपनी जन्मतिथि भरें</v>
      </c>
    </row>
    <row r="284" spans="2:3" ht="14.25" customHeight="1">
      <c r="B284" s="4" t="s">
        <v>276</v>
      </c>
      <c r="C284" s="5" t="str">
        <f ca="1">IFERROR(__xludf.DUMMYFUNCTION("GOOGLETRANSLATE(B284,""en"", ""hi"")"),"अपनी उम्र दर्ज करें")</f>
        <v>अपनी उम्र दर्ज करें</v>
      </c>
    </row>
    <row r="285" spans="2:3" ht="14.25" customHeight="1">
      <c r="B285" s="4" t="s">
        <v>277</v>
      </c>
      <c r="C285" s="5" t="str">
        <f ca="1">IFERROR(__xludf.DUMMYFUNCTION("GOOGLETRANSLATE(B285,""en"", ""hi"")"),"यूनिट में आयु का चयन करें")</f>
        <v>यूनिट में आयु का चयन करें</v>
      </c>
    </row>
    <row r="286" spans="2:3" ht="14.25" customHeight="1">
      <c r="B286" s="4" t="s">
        <v>278</v>
      </c>
      <c r="C286" s="5" t="str">
        <f ca="1">IFERROR(__xludf.DUMMYFUNCTION("GOOGLETRANSLATE(B286,""en"", ""hi"")"),"वैवाहिक स्थिति का चयन करें")</f>
        <v>वैवाहिक स्थिति का चयन करें</v>
      </c>
    </row>
    <row r="287" spans="2:3" ht="14.25" customHeight="1">
      <c r="B287" s="4" t="s">
        <v>279</v>
      </c>
      <c r="C287" s="5" t="str">
        <f ca="1">IFERROR(__xludf.DUMMYFUNCTION("GOOGLETRANSLATE(B287,""en"", ""hi"")"),"जीवनसाथी का नाम दर्ज करें")</f>
        <v>जीवनसाथी का नाम दर्ज करें</v>
      </c>
    </row>
    <row r="288" spans="2:3" ht="14.25" customHeight="1">
      <c r="B288" s="4" t="s">
        <v>280</v>
      </c>
      <c r="C288" s="5" t="str">
        <f ca="1">IFERROR(__xludf.DUMMYFUNCTION("GOOGLETRANSLATE(B288,""en"", ""hi"")"),"पति का नाम दर्ज करें")</f>
        <v>पति का नाम दर्ज करें</v>
      </c>
    </row>
    <row r="289" spans="2:4" ht="14.25" customHeight="1">
      <c r="B289" s="4" t="s">
        <v>281</v>
      </c>
      <c r="C289" s="5" t="str">
        <f ca="1">IFERROR(__xludf.DUMMYFUNCTION("GOOGLETRANSLATE(B289,""en"", ""hi"")"),"पत्नी का नाम दर्ज करें")</f>
        <v>पत्नी का नाम दर्ज करें</v>
      </c>
    </row>
    <row r="290" spans="2:4" ht="14.25" customHeight="1">
      <c r="B290" s="4" t="s">
        <v>282</v>
      </c>
      <c r="C290" s="5" t="str">
        <f ca="1">IFERROR(__xludf.DUMMYFUNCTION("GOOGLETRANSLATE(B290,""en"", ""hi"")"),"विवाह के समय आयु दर्ज करें")</f>
        <v>विवाह के समय आयु दर्ज करें</v>
      </c>
    </row>
    <row r="291" spans="2:4" ht="14.25" customHeight="1">
      <c r="B291" s="4" t="s">
        <v>283</v>
      </c>
      <c r="C291" s="5" t="str">
        <f ca="1">IFERROR(__xludf.DUMMYFUNCTION("GOOGLETRANSLATE(B291,""en"", ""hi"")"),"लिंग का चयन करें")</f>
        <v>लिंग का चयन करें</v>
      </c>
    </row>
    <row r="292" spans="2:4" ht="14.25" customHeight="1">
      <c r="B292" s="4" t="s">
        <v>284</v>
      </c>
      <c r="C292" s="5" t="str">
        <f ca="1">IFERROR(__xludf.DUMMYFUNCTION("GOOGLETRANSLATE(B292,""en"", ""hi"")"),"गाँव चुनें")</f>
        <v>गाँव चुनें</v>
      </c>
    </row>
    <row r="293" spans="2:4" ht="14.25" customHeight="1">
      <c r="B293" s="4" t="s">
        <v>285</v>
      </c>
      <c r="C293" s="5" t="str">
        <f ca="1">IFERROR(__xludf.DUMMYFUNCTION("GOOGLETRANSLATE(B293,""en"", ""hi"")"),"पिता का वैध नाम दर्ज करें")</f>
        <v>पिता का वैध नाम दर्ज करें</v>
      </c>
    </row>
    <row r="294" spans="2:4" ht="14.25" customHeight="1">
      <c r="B294" s="4" t="s">
        <v>286</v>
      </c>
      <c r="C294" s="5" t="str">
        <f ca="1">IFERROR(__xludf.DUMMYFUNCTION("GOOGLETRANSLATE(B294,""en"", ""hi"")"),"क्या आपको यकीन है?")</f>
        <v>क्या आपको यकीन है?</v>
      </c>
    </row>
    <row r="295" spans="2:4" s="16" customFormat="1" ht="28.5">
      <c r="B295" s="13" t="s">
        <v>287</v>
      </c>
      <c r="C295" s="14" t="str">
        <f ca="1">IFERROR(__xludf.DUMMYFUNCTION("GOOGLETRANSLATE(B295,""en"", ""hi"")"),"क्या आप बुकिंग रद्द करना चाहते हैं? बिना सहेजा गया सारा डेटा नष्ट हो जाएगा।")</f>
        <v>क्या आप बुकिंग रद्द करना चाहते हैं? बिना सहेजा गया सारा डेटा नष्ट हो जाएगा।</v>
      </c>
      <c r="D295" s="15" t="s">
        <v>761</v>
      </c>
    </row>
    <row r="296" spans="2:4" ht="14.25" customHeight="1">
      <c r="B296" s="4" t="s">
        <v>288</v>
      </c>
      <c r="C296" s="5" t="str">
        <f ca="1">IFERROR(__xludf.DUMMYFUNCTION("GOOGLETRANSLATE(B296,""en"", ""hi"")"),"रोगी का पंजीकरण सफलतापूर्वक हो गया है।")</f>
        <v>रोगी का पंजीकरण सफलतापूर्वक हो गया है।</v>
      </c>
    </row>
    <row r="297" spans="2:4" ht="14.25" customHeight="1">
      <c r="B297" s="4" t="s">
        <v>289</v>
      </c>
      <c r="C297" s="5" t="str">
        <f ca="1">IFERROR(__xludf.DUMMYFUNCTION("GOOGLETRANSLATE(B297,""en"", ""hi"")"),"मरीज का विवरण सफलतापूर्वक संपादित हो गया।")</f>
        <v>मरीज का विवरण सफलतापूर्वक संपादित हो गया।</v>
      </c>
    </row>
    <row r="298" spans="2:4" ht="14.25" customHeight="1">
      <c r="B298" s="4" t="s">
        <v>290</v>
      </c>
      <c r="C298" s="5" t="str">
        <f ca="1">IFERROR(__xludf.DUMMYFUNCTION("GOOGLETRANSLATE(B298,""en"", ""hi"")"),"नेटवर्क त्रुटि!!")</f>
        <v>नेटवर्क त्रुटि!!</v>
      </c>
    </row>
    <row r="299" spans="2:4" ht="14.25" customHeight="1">
      <c r="B299" s="4" t="s">
        <v>291</v>
      </c>
      <c r="C299" s="5" t="str">
        <f ca="1">IFERROR(__xludf.DUMMYFUNCTION("GOOGLETRANSLATE(B299,""en"", ""hi"")"),"लाभार्थी से जुड़ा हुआ")</f>
        <v>लाभार्थी से जुड़ा हुआ</v>
      </c>
    </row>
    <row r="300" spans="2:4" ht="14.25" customHeight="1">
      <c r="B300" s="4" t="s">
        <v>292</v>
      </c>
      <c r="C300" s="5" t="str">
        <f ca="1">IFERROR(__xludf.DUMMYFUNCTION("GOOGLETRANSLATE(B300,""en"", ""hi"")"),"अवधि")</f>
        <v>अवधि</v>
      </c>
    </row>
    <row r="301" spans="2:4" ht="14.25" customHeight="1">
      <c r="B301" s="4" t="s">
        <v>293</v>
      </c>
      <c r="C301" s="17"/>
    </row>
    <row r="302" spans="2:4" ht="14.25" customHeight="1">
      <c r="B302" s="4" t="s">
        <v>294</v>
      </c>
      <c r="C302" s="5" t="str">
        <f ca="1">IFERROR(__xludf.DUMMYFUNCTION("GOOGLETRANSLATE(B302,""en"", ""hi"")"),"कुछ गलत हो गया !")</f>
        <v>कुछ गलत हो गया !</v>
      </c>
    </row>
    <row r="303" spans="2:4" ht="14.25" customHeight="1">
      <c r="B303" s="4" t="s">
        <v>295</v>
      </c>
      <c r="C303" s="5" t="str">
        <f ca="1">IFERROR(__xludf.DUMMYFUNCTION("GOOGLETRANSLATE(B303,""en"", ""hi"")"),"लाभार्थी का ABHA नंबर।")</f>
        <v>लाभार्थी का ABHA नंबर।</v>
      </c>
    </row>
    <row r="304" spans="2:4" ht="14.25" customHeight="1">
      <c r="B304" s="4" t="s">
        <v>296</v>
      </c>
      <c r="C304" s="5" t="str">
        <f ca="1">IFERROR(__xludf.DUMMYFUNCTION("GOOGLETRANSLATE(B304,""en"", ""hi"")"),"कोई रिकॉर्ड नहीं मिला!!")</f>
        <v>कोई रिकॉर्ड नहीं मिला!!</v>
      </c>
    </row>
    <row r="305" spans="2:4" ht="14.25" customHeight="1">
      <c r="B305" s="4" t="s">
        <v>297</v>
      </c>
      <c r="C305" s="5" t="str">
        <f ca="1">IFERROR(__xludf.DUMMYFUNCTION("GOOGLETRANSLATE(B305,""en"", ""hi"")"),"मरीजों")</f>
        <v>मरीजों</v>
      </c>
    </row>
    <row r="306" spans="2:4" ht="14.25" customHeight="1">
      <c r="B306" s="4" t="s">
        <v>298</v>
      </c>
      <c r="C306" s="5" t="str">
        <f ca="1">IFERROR(__xludf.DUMMYFUNCTION("GOOGLETRANSLATE(B306,""en"", ""hi"")"),"रूप/दवा/मात्रा")</f>
        <v>रूप/दवा/मात्रा</v>
      </c>
      <c r="D306" s="6" t="s">
        <v>762</v>
      </c>
    </row>
    <row r="307" spans="2:4" ht="14.25" customHeight="1">
      <c r="B307" s="4" t="s">
        <v>299</v>
      </c>
      <c r="C307" s="5" t="str">
        <f ca="1">IFERROR(__xludf.DUMMYFUNCTION("GOOGLETRANSLATE(B307,""en"", ""hi"")"),"परामर्श/सलाह")</f>
        <v>परामर्श/सलाह</v>
      </c>
    </row>
    <row r="308" spans="2:4" ht="14.25" customHeight="1">
      <c r="B308" s="4" t="s">
        <v>300</v>
      </c>
      <c r="C308" s="5" t="str">
        <f ca="1">IFERROR(__xludf.DUMMYFUNCTION("GOOGLETRANSLATE(B308,""en"", ""hi"")"),"संदर्भ देना")</f>
        <v>संदर्भ देना</v>
      </c>
    </row>
    <row r="309" spans="2:4" ht="14.25" customHeight="1">
      <c r="B309" s="4" t="s">
        <v>301</v>
      </c>
      <c r="C309" s="5" t="str">
        <f ca="1">IFERROR(__xludf.DUMMYFUNCTION("GOOGLETRANSLATE(B309,""en"", ""hi"")"),"अनुदेश")</f>
        <v>अनुदेश</v>
      </c>
      <c r="D309" s="6" t="s">
        <v>740</v>
      </c>
    </row>
    <row r="310" spans="2:4" ht="14.25" customHeight="1">
      <c r="B310" s="4" t="s">
        <v>260</v>
      </c>
      <c r="C310" s="5" t="str">
        <f ca="1">IFERROR(__xludf.DUMMYFUNCTION("GOOGLETRANSLATE(B310,""en"", ""hi"")"),"इकाई")</f>
        <v>इकाई</v>
      </c>
    </row>
    <row r="311" spans="2:4" ht="14.25" customHeight="1">
      <c r="B311" s="4" t="s">
        <v>56</v>
      </c>
      <c r="C311" s="5" t="str">
        <f ca="1">IFERROR(__xludf.DUMMYFUNCTION("GOOGLETRANSLATE(B311,""en"", ""hi"")"),"आवृत्ति")</f>
        <v>आवृत्ति</v>
      </c>
    </row>
    <row r="312" spans="2:4" ht="14.25" customHeight="1">
      <c r="B312" s="4" t="s">
        <v>72</v>
      </c>
      <c r="C312" s="5" t="str">
        <f ca="1">IFERROR(__xludf.DUMMYFUNCTION("GOOGLETRANSLATE(B312,""en"", ""hi"")"),"नुस्खा")</f>
        <v>नुस्खा</v>
      </c>
      <c r="D312" s="6" t="s">
        <v>763</v>
      </c>
    </row>
    <row r="313" spans="2:4" ht="14.25" customHeight="1">
      <c r="B313" s="4" t="s">
        <v>302</v>
      </c>
      <c r="C313" s="5" t="str">
        <f ca="1">IFERROR(__xludf.DUMMYFUNCTION("GOOGLETRANSLATE(B313,""en"", ""hi"")"),"इस रिकॉर्ड के लिए नर्स का डेटा सहेजा नहीं गया है।")</f>
        <v>इस रिकॉर्ड के लिए नर्स का डेटा सहेजा नहीं गया है।</v>
      </c>
    </row>
    <row r="314" spans="2:4" ht="14.25" customHeight="1">
      <c r="B314" s="4" t="s">
        <v>303</v>
      </c>
      <c r="C314" s="5" t="str">
        <f ca="1">IFERROR(__xludf.DUMMYFUNCTION("GOOGLETRANSLATE(B314,""en"", ""hi"")"),"केस रिकॉर्ड डेटा सहेजा गया")</f>
        <v>केस रिकॉर्ड डेटा सहेजा गया</v>
      </c>
    </row>
    <row r="315" spans="2:4" ht="14.25" customHeight="1">
      <c r="B315" s="4" t="s">
        <v>304</v>
      </c>
      <c r="C315" s="5" t="str">
        <f ca="1">IFERROR(__xludf.DUMMYFUNCTION("GOOGLETRANSLATE(B315,""en"", ""hi"")"),"प्रयोगशाला परिणाम प्रतीक्षित")</f>
        <v>प्रयोगशाला परिणाम प्रतीक्षित</v>
      </c>
    </row>
    <row r="316" spans="2:4" ht="14.25" customHeight="1">
      <c r="B316" s="4" t="s">
        <v>305</v>
      </c>
      <c r="C316" s="5" t="str">
        <f ca="1">IFERROR(__xludf.DUMMYFUNCTION("GOOGLETRANSLATE(B316,""en"", ""hi"")"),"प्रवाह पूर्ण हुआ")</f>
        <v>प्रवाह पूर्ण हुआ</v>
      </c>
    </row>
    <row r="317" spans="2:4" ht="14.25" customHeight="1">
      <c r="B317" s="12" t="s">
        <v>306</v>
      </c>
      <c r="C317" s="5" t="str">
        <f ca="1">IFERROR(__xludf.DUMMYFUNCTION("GOOGLETRANSLATE(B317,""en"", ""hi"")"),"नर्सों का डेटा सिंक्रोनाइज़ नहीं हुआ है। कृपया सिंक्रोनाइज़ करके पुनः प्रयास करें।")</f>
        <v>नर्सों का डेटा सिंक्रोनाइज़ नहीं हुआ है। कृपया सिंक्रोनाइज़ करके पुनः प्रयास करें।</v>
      </c>
      <c r="D317" s="6"/>
    </row>
    <row r="318" spans="2:4" ht="14.25" customHeight="1">
      <c r="B318" s="4" t="s">
        <v>307</v>
      </c>
      <c r="C318" s="5" t="str">
        <f ca="1">IFERROR(__xludf.DUMMYFUNCTION("GOOGLETRANSLATE(B318,""en"", ""hi"")"),"कृपया अनंतिम मान दर्ज करें")</f>
        <v>कृपया अनंतिम मान दर्ज करें</v>
      </c>
    </row>
    <row r="319" spans="2:4" ht="14.25" customHeight="1">
      <c r="B319" s="4" t="s">
        <v>308</v>
      </c>
      <c r="C319" s="5" t="str">
        <f ca="1">IFERROR(__xludf.DUMMYFUNCTION("GOOGLETRANSLATE(B319,""en"", ""hi"")"),"टिप्पणी!")</f>
        <v>टिप्पणी!</v>
      </c>
    </row>
    <row r="320" spans="2:4" ht="14.25" customHeight="1">
      <c r="B320" s="12" t="s">
        <v>309</v>
      </c>
      <c r="C320" s="5" t="str">
        <f ca="1">IFERROR(__xludf.DUMMYFUNCTION("GOOGLETRANSLATE(B320,""en"", ""hi"")"),"पंजीकरण से पहले लाभार्थी की खोज अवश्य करें।")</f>
        <v>पंजीकरण से पहले लाभार्थी की खोज अवश्य करें।</v>
      </c>
      <c r="D320" s="6"/>
    </row>
    <row r="321" spans="2:4" ht="14.25" customHeight="1">
      <c r="B321" s="12" t="s">
        <v>310</v>
      </c>
      <c r="C321" s="5" t="str">
        <f ca="1">IFERROR(__xludf.DUMMYFUNCTION("GOOGLETRANSLATE(B321,""en"", ""hi"")"),"कोई मेल खाने वाला मरीज नहीं मिला। कृपया नीचे दिए गए विकल्पों में से एक चुनें।")</f>
        <v>कोई मेल खाने वाला मरीज नहीं मिला। कृपया नीचे दिए गए विकल्पों में से एक चुनें।</v>
      </c>
    </row>
    <row r="322" spans="2:4" ht="14.25" customHeight="1">
      <c r="B322" s="12" t="s">
        <v>311</v>
      </c>
      <c r="C322" s="5" t="str">
        <f ca="1">IFERROR(__xludf.DUMMYFUNCTION("GOOGLETRANSLATE(B322,""en"", ""hi"")"),"वरीयता स्थान डेटा")</f>
        <v>वरीयता स्थान डेटा</v>
      </c>
    </row>
    <row r="323" spans="2:4" ht="14.25" customHeight="1">
      <c r="B323" s="4" t="s">
        <v>312</v>
      </c>
      <c r="C323" s="5" t="str">
        <f ca="1">IFERROR(__xludf.DUMMYFUNCTION("GOOGLETRANSLATE(B323,""en"", ""hi"")"),"मुख्य शिकायत सूची")</f>
        <v>मुख्य शिकायत सूची</v>
      </c>
    </row>
    <row r="324" spans="2:4" ht="14.25" customHeight="1">
      <c r="B324" s="4" t="s">
        <v>313</v>
      </c>
      <c r="C324" s="5" t="str">
        <f ca="1">IFERROR(__xludf.DUMMYFUNCTION("GOOGLETRANSLATE(B324,""en"", ""hi"")"),"लाभार्थी का नाम:")</f>
        <v>लाभार्थी का नाम:</v>
      </c>
    </row>
    <row r="325" spans="2:4" ht="14.25" customHeight="1">
      <c r="B325" s="4" t="s">
        <v>314</v>
      </c>
      <c r="C325" s="5" t="str">
        <f ca="1">IFERROR(__xludf.DUMMYFUNCTION("GOOGLETRANSLATE(B325,""en"", ""hi"")"),"आभा क्रमांक:")</f>
        <v>आभा क्रमांक:</v>
      </c>
    </row>
    <row r="326" spans="2:4" ht="14.25" customHeight="1">
      <c r="B326" s="4" t="s">
        <v>315</v>
      </c>
      <c r="C326" s="5" t="str">
        <f ca="1">IFERROR(__xludf.DUMMYFUNCTION("GOOGLETRANSLATE(B326,""en"", ""hi"")"),"बेन आईडी:")</f>
        <v>बेन आईडी:</v>
      </c>
      <c r="D326" s="6" t="s">
        <v>764</v>
      </c>
    </row>
    <row r="327" spans="2:4" ht="14.25" customHeight="1">
      <c r="B327" s="4" t="s">
        <v>316</v>
      </c>
      <c r="C327" s="5" t="str">
        <f ca="1">IFERROR(__xludf.DUMMYFUNCTION("GOOGLETRANSLATE(B327,""en"", ""hi"")"),"आयु:")</f>
        <v>आयु:</v>
      </c>
    </row>
    <row r="328" spans="2:4" ht="14.25" customHeight="1">
      <c r="B328" s="4" t="s">
        <v>317</v>
      </c>
      <c r="C328" s="5" t="str">
        <f ca="1">IFERROR(__xludf.DUMMYFUNCTION("GOOGLETRANSLATE(B328,""en"", ""hi"")"),"निर्धारित मात्रा:")</f>
        <v>निर्धारित मात्रा:</v>
      </c>
    </row>
    <row r="329" spans="2:4" ht="14.25" customHeight="1">
      <c r="B329" s="4" t="s">
        <v>318</v>
      </c>
      <c r="C329" s="5" t="str">
        <f ca="1">IFERROR(__xludf.DUMMYFUNCTION("GOOGLETRANSLATE(B329,""en"", ""hi"")"),"उपलब्ध मात्रा:")</f>
        <v>उपलब्ध मात्रा:</v>
      </c>
    </row>
    <row r="330" spans="2:4" ht="14.25" customHeight="1">
      <c r="B330" s="4" t="s">
        <v>319</v>
      </c>
      <c r="C330" s="5" t="str">
        <f ca="1">IFERROR(__xludf.DUMMYFUNCTION("GOOGLETRANSLATE(B330,""en"", ""hi"")"),"वितरित मात्रा:")</f>
        <v>वितरित मात्रा:</v>
      </c>
    </row>
    <row r="331" spans="2:4" ht="14.25" customHeight="1">
      <c r="B331" s="4" t="s">
        <v>320</v>
      </c>
      <c r="C331" s="5" t="str">
        <f ca="1">IFERROR(__xludf.DUMMYFUNCTION("GOOGLETRANSLATE(B331,""en"", ""hi"")"),"विशेष निर्देश:")</f>
        <v>विशेष निर्देश:</v>
      </c>
    </row>
    <row r="332" spans="2:4" ht="14.25" customHeight="1">
      <c r="B332" s="4" t="s">
        <v>321</v>
      </c>
      <c r="C332" s="5" t="str">
        <f ca="1">IFERROR(__xludf.DUMMYFUNCTION("GOOGLETRANSLATE(B332,""en"", ""hi"")"),"वितरित मात्रा:")</f>
        <v>वितरित मात्रा:</v>
      </c>
    </row>
    <row r="333" spans="2:4" ht="14.25" customHeight="1">
      <c r="B333" s="4" t="s">
        <v>322</v>
      </c>
      <c r="C333" s="5" t="str">
        <f ca="1">IFERROR(__xludf.DUMMYFUNCTION("GOOGLETRANSLATE(B333,""en"", ""hi"")"),"समाप्ति तिथि:")</f>
        <v>समाप्ति तिथि:</v>
      </c>
    </row>
    <row r="334" spans="2:4" ht="14.25" customHeight="1">
      <c r="B334" s="4" t="s">
        <v>323</v>
      </c>
      <c r="C334" s="5" t="str">
        <f ca="1">IFERROR(__xludf.DUMMYFUNCTION("GOOGLETRANSLATE(B334,""en"", ""hi"")"),"फोन नंबर:")</f>
        <v>फोन नंबर:</v>
      </c>
    </row>
    <row r="335" spans="2:4" ht="14.25" customHeight="1">
      <c r="B335" s="4" t="s">
        <v>324</v>
      </c>
      <c r="C335" s="5" t="str">
        <f ca="1">IFERROR(__xludf.DUMMYFUNCTION("GOOGLETRANSLATE(B335,""en"", ""hi"")"),"यात्रा की तिथि:")</f>
        <v>यात्रा की तिथि:</v>
      </c>
      <c r="D335" s="6" t="s">
        <v>765</v>
      </c>
    </row>
    <row r="336" spans="2:4" ht="14.25" customHeight="1">
      <c r="B336" s="4" t="s">
        <v>325</v>
      </c>
      <c r="C336" s="5" t="str">
        <f ca="1">IFERROR(__xludf.DUMMYFUNCTION("GOOGLETRANSLATE(B336,""en"", ""hi"")"),"विज़िट संख्या:")</f>
        <v>विज़िट संख्या:</v>
      </c>
    </row>
    <row r="337" spans="2:4" ht="14.25" customHeight="1">
      <c r="B337" s="4" t="s">
        <v>326</v>
      </c>
      <c r="C337" s="5" t="str">
        <f ca="1">IFERROR(__xludf.DUMMYFUNCTION("GOOGLETRANSLATE(B337,""en"", ""hi"")"),"लिंग:")</f>
        <v>लिंग:</v>
      </c>
    </row>
    <row r="338" spans="2:4" ht="14.25" customHeight="1">
      <c r="B338" s="4" t="s">
        <v>327</v>
      </c>
      <c r="C338" s="5" t="str">
        <f ca="1">IFERROR(__xludf.DUMMYFUNCTION("GOOGLETRANSLATE(B338,""en"", ""hi"")"),"आभा")</f>
        <v>आभा</v>
      </c>
    </row>
    <row r="339" spans="2:4" ht="14.25" customHeight="1">
      <c r="B339" s="4" t="s">
        <v>328</v>
      </c>
      <c r="C339" s="5" t="str">
        <f ca="1">IFERROR(__xludf.DUMMYFUNCTION("GOOGLETRANSLATE(B339,""en"", ""hi"")"),"बैच देखें")</f>
        <v>बैच देखें</v>
      </c>
    </row>
    <row r="340" spans="2:4" ht="14.25" customHeight="1">
      <c r="B340" s="4" t="s">
        <v>329</v>
      </c>
      <c r="C340" s="5" t="str">
        <f ca="1">IFERROR(__xludf.DUMMYFUNCTION("GOOGLETRANSLATE(B340,""en"", ""hi"")"),"ठीक है")</f>
        <v>ठीक है</v>
      </c>
    </row>
    <row r="341" spans="2:4" ht="14.25" customHeight="1">
      <c r="B341" s="4" t="s">
        <v>330</v>
      </c>
      <c r="C341" s="5" t="str">
        <f ca="1">IFERROR(__xludf.DUMMYFUNCTION("GOOGLETRANSLATE(B341,""en"", ""hi"")"),"भूमिका बदलें")</f>
        <v>भूमिका बदलें</v>
      </c>
    </row>
    <row r="342" spans="2:4" ht="14.25" customHeight="1">
      <c r="B342" s="4" t="s">
        <v>331</v>
      </c>
      <c r="C342" s="5" t="str">
        <f ca="1">IFERROR(__xludf.DUMMYFUNCTION("GOOGLETRANSLATE(B342,""en"", ""hi"")"),"पासवर्ड-स्थानीय-सहेजा गया")</f>
        <v>पासवर्ड-स्थानीय-सहेजा गया</v>
      </c>
    </row>
    <row r="343" spans="2:4" ht="14.25" customHeight="1">
      <c r="B343" s="4" t="s">
        <v>332</v>
      </c>
      <c r="C343" s="5" t="str">
        <f ca="1">IFERROR(__xludf.DUMMYFUNCTION("GOOGLETRANSLATE(B343,""en"", ""hi"")"),"मुझे याद करो")</f>
        <v>मुझे याद करो</v>
      </c>
    </row>
    <row r="344" spans="2:4" ht="14.25" customHeight="1">
      <c r="B344" s="4" t="s">
        <v>333</v>
      </c>
      <c r="C344" s="5" t="str">
        <f ca="1">IFERROR(__xludf.DUMMYFUNCTION("GOOGLETRANSLATE(B344,""en"", ""hi"")"),"अन्य सीपीएचसी सेवाएं")</f>
        <v>अन्य सीपीएचसी सेवाएं</v>
      </c>
    </row>
    <row r="345" spans="2:4" s="10" customFormat="1" ht="14.25" customHeight="1">
      <c r="B345" s="7" t="s">
        <v>88</v>
      </c>
      <c r="C345" s="9" t="s">
        <v>816</v>
      </c>
      <c r="D345" s="9" t="s">
        <v>750</v>
      </c>
    </row>
    <row r="346" spans="2:4" ht="14.25" customHeight="1">
      <c r="B346" s="4" t="s">
        <v>334</v>
      </c>
      <c r="C346" s="5" t="str">
        <f ca="1">IFERROR(__xludf.DUMMYFUNCTION("GOOGLETRANSLATE(B346,""en"", ""hi"")"),"नाम:")</f>
        <v>नाम:</v>
      </c>
    </row>
    <row r="347" spans="2:4" ht="14.25" customHeight="1">
      <c r="B347" s="4" t="s">
        <v>335</v>
      </c>
      <c r="C347" s="5" t="str">
        <f ca="1">IFERROR(__xludf.DUMMYFUNCTION("GOOGLETRANSLATE(B347,""en"", ""hi"")"),"लाभार्थी आईडी:")</f>
        <v>लाभार्थी आईडी:</v>
      </c>
    </row>
    <row r="348" spans="2:4" ht="14.25" customHeight="1">
      <c r="B348" s="4" t="s">
        <v>336</v>
      </c>
      <c r="C348" s="5" t="str">
        <f ca="1">IFERROR(__xludf.DUMMYFUNCTION("GOOGLETRANSLATE(B348,""en"", ""hi"")"),"लाभार्थी आईडी: %s")</f>
        <v>लाभार्थी आईडी: %s</v>
      </c>
    </row>
    <row r="349" spans="2:4" ht="14.25" customHeight="1">
      <c r="B349" s="4" t="s">
        <v>337</v>
      </c>
      <c r="C349" s="5" t="str">
        <f ca="1">IFERROR(__xludf.DUMMYFUNCTION("GOOGLETRANSLATE(B349,""en"", ""hi"")"),"लाभार्थी आईडी:")</f>
        <v>लाभार्थी आईडी:</v>
      </c>
    </row>
    <row r="350" spans="2:4" ht="14.25" customHeight="1">
      <c r="B350" s="4" t="s">
        <v>338</v>
      </c>
      <c r="C350" s="5" t="str">
        <f ca="1">IFERROR(__xludf.DUMMYFUNCTION("GOOGLETRANSLATE(B350,""en"", ""hi"")"),"मास्टर देशांतर")</f>
        <v>मास्टर देशांतर</v>
      </c>
      <c r="D350" s="6" t="s">
        <v>767</v>
      </c>
    </row>
    <row r="351" spans="2:4" ht="14.25" customHeight="1">
      <c r="B351" s="4" t="s">
        <v>339</v>
      </c>
      <c r="C351" s="5" t="str">
        <f ca="1">IFERROR(__xludf.DUMMYFUNCTION("GOOGLETRANSLATE(B351,""en"", ""hi"")"),"स्थान प्राप्त करें")</f>
        <v>स्थान प्राप्त करें</v>
      </c>
    </row>
    <row r="352" spans="2:4" ht="14.25" customHeight="1">
      <c r="B352" s="4" t="s">
        <v>340</v>
      </c>
      <c r="C352" s="5" t="str">
        <f ca="1">IFERROR(__xludf.DUMMYFUNCTION("GOOGLETRANSLATE(B352,""en"", ""hi"")"),"मास्टर अक्षांश")</f>
        <v>मास्टर अक्षांश</v>
      </c>
      <c r="D352" s="6" t="s">
        <v>768</v>
      </c>
    </row>
    <row r="353" spans="2:4" ht="14.25" customHeight="1">
      <c r="B353" s="4" t="s">
        <v>341</v>
      </c>
      <c r="C353" s="5" t="str">
        <f ca="1">IFERROR(__xludf.DUMMYFUNCTION("GOOGLETRANSLATE(B353,""en"", ""hi"")"),"जीपीएस लोकेशन प्राप्त करें")</f>
        <v>जीपीएस लोकेशन प्राप्त करें</v>
      </c>
    </row>
    <row r="354" spans="2:4" ht="14.25" customHeight="1">
      <c r="B354" s="4" t="s">
        <v>342</v>
      </c>
      <c r="C354" s="5" t="str">
        <f ca="1">IFERROR(__xludf.DUMMYFUNCTION("GOOGLETRANSLATE(B354,""en"", ""hi"")"),"पुन: प्रयास करें")</f>
        <v>पुन: प्रयास करें</v>
      </c>
    </row>
    <row r="355" spans="2:4" ht="14.25" customHeight="1">
      <c r="B355" s="4" t="s">
        <v>343</v>
      </c>
      <c r="C355" s="5" t="str">
        <f ca="1">IFERROR(__xludf.DUMMYFUNCTION("GOOGLETRANSLATE(B355,""en"", ""hi"")"),"कृपया अपनी भाषा चुनें")</f>
        <v>कृपया अपनी भाषा चुनें</v>
      </c>
    </row>
    <row r="356" spans="2:4" ht="14.25" customHeight="1">
      <c r="B356" s="4" t="s">
        <v>0</v>
      </c>
      <c r="C356" s="5" t="str">
        <f ca="1">IFERROR(__xludf.DUMMYFUNCTION("GOOGLETRANSLATE(B356,""en"", ""hi"")"),"अंग्रेज़ी")</f>
        <v>अंग्रेज़ी</v>
      </c>
    </row>
    <row r="357" spans="2:4" ht="14.25" customHeight="1">
      <c r="B357" s="4" t="s">
        <v>1</v>
      </c>
      <c r="C357" s="5" t="str">
        <f ca="1">IFERROR(__xludf.DUMMYFUNCTION("GOOGLETRANSLATE(B357,""en"", ""hi"")"),"हिंदी")</f>
        <v>हिंदी</v>
      </c>
    </row>
    <row r="358" spans="2:4" ht="14.25" customHeight="1">
      <c r="B358" s="4" t="s">
        <v>344</v>
      </c>
      <c r="C358" s="5" t="str">
        <f ca="1">IFERROR(__xludf.DUMMYFUNCTION("GOOGLETRANSLATE(B358,""en"", ""hi"")"),"असमिया")</f>
        <v>असमिया</v>
      </c>
    </row>
    <row r="359" spans="2:4" ht="14.25" customHeight="1">
      <c r="B359" s="4" t="s">
        <v>345</v>
      </c>
      <c r="C359" s="5" t="str">
        <f ca="1">IFERROR(__xludf.DUMMYFUNCTION("GOOGLETRANSLATE(B359,""en"", ""hi"")"),"रजिस्ट्रार")</f>
        <v>रजिस्ट्रार</v>
      </c>
    </row>
    <row r="360" spans="2:4" ht="14.25" customHeight="1">
      <c r="B360" s="4" t="s">
        <v>346</v>
      </c>
      <c r="C360" s="5" t="str">
        <f ca="1">IFERROR(__xludf.DUMMYFUNCTION("GOOGLETRANSLATE(B360,""en"", ""hi"")"),"देखभाल करना")</f>
        <v>देखभाल करना</v>
      </c>
      <c r="D360" s="6" t="s">
        <v>769</v>
      </c>
    </row>
    <row r="361" spans="2:4" ht="14.25" customHeight="1">
      <c r="B361" s="4" t="s">
        <v>347</v>
      </c>
      <c r="C361" s="5" t="str">
        <f ca="1">IFERROR(__xludf.DUMMYFUNCTION("GOOGLETRANSLATE(B361,""en"", ""hi"")"),"चिकित्सक")</f>
        <v>चिकित्सक</v>
      </c>
    </row>
    <row r="362" spans="2:4" ht="14.25" customHeight="1">
      <c r="B362" s="4" t="s">
        <v>348</v>
      </c>
      <c r="C362" s="5" t="str">
        <f ca="1">IFERROR(__xludf.DUMMYFUNCTION("GOOGLETRANSLATE(B362,""en"", ""hi"")"),"फार्मेसिस्ट")</f>
        <v>फार्मेसिस्ट</v>
      </c>
    </row>
    <row r="363" spans="2:4" ht="14.25" customHeight="1">
      <c r="B363" s="4" t="s">
        <v>349</v>
      </c>
      <c r="C363" s="5" t="str">
        <f ca="1">IFERROR(__xludf.DUMMYFUNCTION("GOOGLETRANSLATE(B363,""en"", ""hi"")"),"प्रयोगशाला तकनीशियन")</f>
        <v>प्रयोगशाला तकनीशियन</v>
      </c>
    </row>
    <row r="364" spans="2:4" ht="14.25" customHeight="1">
      <c r="B364" s="4" t="s">
        <v>350</v>
      </c>
      <c r="C364" s="5" t="str">
        <f ca="1">IFERROR(__xludf.DUMMYFUNCTION("GOOGLETRANSLATE(B364,""en"", ""hi"")"),"चो")</f>
        <v>चो</v>
      </c>
      <c r="D364" s="6" t="s">
        <v>770</v>
      </c>
    </row>
    <row r="365" spans="2:4" ht="14.25" customHeight="1">
      <c r="B365" s="4" t="s">
        <v>351</v>
      </c>
      <c r="C365" s="5" t="str">
        <f ca="1">IFERROR(__xludf.DUMMYFUNCTION("GOOGLETRANSLATE(B365,""en"", ""hi"")"),"पंजीकरण की प्रक्रिया आगे बढ़ाएं")</f>
        <v>पंजीकरण की प्रक्रिया आगे बढ़ाएं</v>
      </c>
    </row>
    <row r="366" spans="2:4" ht="14.25" customHeight="1">
      <c r="B366" s="4" t="s">
        <v>352</v>
      </c>
      <c r="C366" s="5" t="str">
        <f ca="1">IFERROR(__xludf.DUMMYFUNCTION("GOOGLETRANSLATE(B366,""en"", ""hi"")"),"रोगी का पंजीकरण सफलतापूर्वक हो गया है।")</f>
        <v>रोगी का पंजीकरण सफलतापूर्वक हो गया है।</v>
      </c>
    </row>
    <row r="367" spans="2:4" ht="14.25" customHeight="1">
      <c r="B367" s="4" t="s">
        <v>353</v>
      </c>
      <c r="C367" s="5" t="str">
        <f ca="1">IFERROR(__xludf.DUMMYFUNCTION("GOOGLETRANSLATE(B367,""en"", ""hi"")"),"फोटो लेने के लिए टैप करें")</f>
        <v>फोटो लेने के लिए टैप करें</v>
      </c>
    </row>
    <row r="368" spans="2:4" ht="14.25" customHeight="1">
      <c r="B368" s="4" t="s">
        <v>354</v>
      </c>
      <c r="C368" s="5" t="str">
        <f ca="1">IFERROR(__xludf.DUMMYFUNCTION("GOOGLETRANSLATE(B368,""en"", ""hi"")"),"तस्वीर")</f>
        <v>तस्वीर</v>
      </c>
    </row>
    <row r="369" spans="2:4" ht="14.25" customHeight="1">
      <c r="B369" s="4" t="s">
        <v>355</v>
      </c>
      <c r="C369" s="5" t="str">
        <f ca="1">IFERROR(__xludf.DUMMYFUNCTION("GOOGLETRANSLATE(B369,""en"", ""hi"")"),"कैमरा एक्सेस करने की अनुमति नहीं दी गई!")</f>
        <v>कैमरा एक्सेस करने की अनुमति नहीं दी गई!</v>
      </c>
    </row>
    <row r="370" spans="2:4" ht="14.25" customHeight="1">
      <c r="B370" s="4" t="s">
        <v>356</v>
      </c>
      <c r="C370" s="5" t="str">
        <f ca="1">IFERROR(__xludf.DUMMYFUNCTION("GOOGLETRANSLATE(B370,""en"", ""hi"")"),"उपयोगकर्ता_लॉगिन_प्रकार")</f>
        <v>उपयोगकर्ता_लॉगिन_प्रकार</v>
      </c>
    </row>
    <row r="371" spans="2:4" ht="14.25" customHeight="1">
      <c r="B371" s="4" t="s">
        <v>357</v>
      </c>
      <c r="C371" s="5" t="str">
        <f ca="1">IFERROR(__xludf.DUMMYFUNCTION("GOOGLETRANSLATE(B371,""en"", ""hi"")"),"ओपीडी संख्या:")</f>
        <v>ओपीडी संख्या:</v>
      </c>
    </row>
    <row r="372" spans="2:4" ht="14.25" customHeight="1">
      <c r="B372" s="4" t="s">
        <v>358</v>
      </c>
      <c r="C372" s="5" t="str">
        <f ca="1">IFERROR(__xludf.DUMMYFUNCTION("GOOGLETRANSLATE(B372,""en"", ""hi"")"),"महिला:")</f>
        <v>महिला:</v>
      </c>
    </row>
    <row r="373" spans="2:4" ht="14.25" customHeight="1">
      <c r="B373" s="4" t="s">
        <v>359</v>
      </c>
      <c r="C373" s="5" t="str">
        <f ca="1">IFERROR(__xludf.DUMMYFUNCTION("GOOGLETRANSLATE(B373,""en"", ""hi"")"),"अन्य:")</f>
        <v>अन्य:</v>
      </c>
    </row>
    <row r="374" spans="2:4" ht="14.25" customHeight="1">
      <c r="B374" s="4" t="s">
        <v>360</v>
      </c>
      <c r="C374" s="5" t="str">
        <f ca="1">IFERROR(__xludf.DUMMYFUNCTION("GOOGLETRANSLATE(B374,""en"", ""hi"")"),"एनसीडी की संख्या:")</f>
        <v>एनसीडी की संख्या:</v>
      </c>
    </row>
    <row r="375" spans="2:4" ht="14.25" customHeight="1">
      <c r="B375" s="4" t="s">
        <v>361</v>
      </c>
      <c r="C375" s="5" t="str">
        <f ca="1">IFERROR(__xludf.DUMMYFUNCTION("GOOGLETRANSLATE(B375,""en"", ""hi"")"),"एएनसी\nगणना:")</f>
        <v>एएनसी\nगणना:</v>
      </c>
    </row>
    <row r="376" spans="2:4" ht="14.25" customHeight="1">
      <c r="B376" s="4" t="s">
        <v>362</v>
      </c>
      <c r="C376" s="5" t="str">
        <f ca="1">IFERROR(__xludf.DUMMYFUNCTION("GOOGLETRANSLATE(B376,""en"", ""hi"")"),"प्रसवपूर्व नर्सों की संख्या:")</f>
        <v>प्रसवपूर्व नर्सों की संख्या:</v>
      </c>
      <c r="D376" s="6" t="s">
        <v>771</v>
      </c>
    </row>
    <row r="377" spans="2:4" ht="14.25" customHeight="1">
      <c r="B377" s="4" t="s">
        <v>363</v>
      </c>
      <c r="C377" s="5" t="str">
        <f ca="1">IFERROR(__xludf.DUMMYFUNCTION("GOOGLETRANSLATE(B377,""en"", ""hi"")"),"परिवार\nसंख्या:")</f>
        <v>परिवार\nसंख्या:</v>
      </c>
    </row>
    <row r="378" spans="2:4" ht="14.25" customHeight="1">
      <c r="B378" s="4" t="s">
        <v>364</v>
      </c>
      <c r="C378" s="5" t="str">
        <f ca="1">IFERROR(__xludf.DUMMYFUNCTION("GOOGLETRANSLATE(B378,""en"", ""hi"")"),"टीकाकरण\nसंख्या:")</f>
        <v>टीकाकरण\nसंख्या:</v>
      </c>
    </row>
    <row r="379" spans="2:4" ht="14.25" customHeight="1">
      <c r="B379" s="4" t="s">
        <v>365</v>
      </c>
      <c r="C379" s="5" t="str">
        <f ca="1">IFERROR(__xludf.DUMMYFUNCTION("GOOGLETRANSLATE(B379,""en"", ""hi"")"),"गिनती करना:")</f>
        <v>गिनती करना:</v>
      </c>
    </row>
    <row r="380" spans="2:4" ht="14.25" customHeight="1">
      <c r="B380" s="4" t="s">
        <v>366</v>
      </c>
      <c r="C380" s="5" t="str">
        <f ca="1">IFERROR(__xludf.DUMMYFUNCTION("GOOGLETRANSLATE(B380,""en"", ""hi"")"),"एचबीएनसी गणना")</f>
        <v>एचबीएनसी गणना</v>
      </c>
    </row>
    <row r="381" spans="2:4" ht="14.25" customHeight="1">
      <c r="B381" s="4" t="s">
        <v>367</v>
      </c>
      <c r="C381" s="5" t="str">
        <f ca="1">IFERROR(__xludf.DUMMYFUNCTION("GOOGLETRANSLATE(B381,""en"", ""hi"")"),"एचबीवाईसी\nगणना:")</f>
        <v>एचबीवाईसी\nगणना:</v>
      </c>
    </row>
    <row r="382" spans="2:4" ht="14.25" customHeight="1">
      <c r="B382" s="4" t="s">
        <v>368</v>
      </c>
      <c r="C382" s="5" t="str">
        <f ca="1">IFERROR(__xludf.DUMMYFUNCTION("GOOGLETRANSLATE(B382,""en"", ""hi"")"),"चुनना")</f>
        <v>चुनना</v>
      </c>
    </row>
    <row r="383" spans="2:4" ht="14.25" customHeight="1">
      <c r="B383" s="4" t="s">
        <v>369</v>
      </c>
      <c r="C383" s="5" t="str">
        <f ca="1">IFERROR(__xludf.DUMMYFUNCTION("GOOGLETRANSLATE(B383,""en"", ""hi"")"),"पुरुष:")</f>
        <v>पुरुष:</v>
      </c>
    </row>
    <row r="384" spans="2:4" ht="14.25" customHeight="1">
      <c r="B384" s="4" t="s">
        <v>370</v>
      </c>
      <c r="C384" s="5" t="str">
        <f ca="1">IFERROR(__xludf.DUMMYFUNCTION("GOOGLETRANSLATE(B384,""en"", ""hi"")"),"सलाहकार का नाम:")</f>
        <v>सलाहकार का नाम:</v>
      </c>
    </row>
    <row r="385" spans="2:4" ht="14.25" customHeight="1">
      <c r="B385" s="4" t="s">
        <v>371</v>
      </c>
      <c r="C385" s="5" t="str">
        <f ca="1">IFERROR(__xludf.DUMMYFUNCTION("GOOGLETRANSLATE(B385,""en"", ""hi"")"),"विज़िट कोड:")</f>
        <v>विज़िट कोड:</v>
      </c>
    </row>
    <row r="386" spans="2:4" ht="14.25" customHeight="1">
      <c r="B386" s="4" t="s">
        <v>372</v>
      </c>
      <c r="C386" s="5" t="str">
        <f ca="1">IFERROR(__xludf.DUMMYFUNCTION("GOOGLETRANSLATE(B386,""en"", ""hi"")"),"प्रिस्क्रिप्शन आईडी:")</f>
        <v>प्रिस्क्रिप्शन आईडी:</v>
      </c>
    </row>
    <row r="387" spans="2:4" ht="14.25" customHeight="1">
      <c r="B387" s="4" t="s">
        <v>373</v>
      </c>
      <c r="C387" s="5" t="str">
        <f ca="1">IFERROR(__xludf.DUMMYFUNCTION("GOOGLETRANSLATE(B387,""en"", ""hi"")"),"रूप: ")</f>
        <v xml:space="preserve">रूप: </v>
      </c>
    </row>
    <row r="388" spans="2:4" ht="14.25" customHeight="1">
      <c r="B388" s="4" t="s">
        <v>374</v>
      </c>
      <c r="C388" s="5" t="str">
        <f ca="1">IFERROR(__xludf.DUMMYFUNCTION("GOOGLETRANSLATE(B388,""en"", ""hi"")"),"निर्धारित: ")</f>
        <v xml:space="preserve">निर्धारित: </v>
      </c>
    </row>
    <row r="389" spans="2:4" ht="14.25" customHeight="1">
      <c r="B389" s="4" t="s">
        <v>375</v>
      </c>
      <c r="C389" s="5" t="str">
        <f ca="1">IFERROR(__xludf.DUMMYFUNCTION("GOOGLETRANSLATE(B389,""en"", ""hi"")"),"निर्धारित मात्रा:")</f>
        <v>निर्धारित मात्रा:</v>
      </c>
    </row>
    <row r="390" spans="2:4" ht="14.25" customHeight="1">
      <c r="B390" s="4" t="s">
        <v>352</v>
      </c>
      <c r="C390" s="5" t="str">
        <f ca="1">IFERROR(__xludf.DUMMYFUNCTION("GOOGLETRANSLATE(B390,""en"", ""hi"")"),"रोगी का पंजीकरण सफलतापूर्वक हो गया है।")</f>
        <v>रोगी का पंजीकरण सफलतापूर्वक हो गया है।</v>
      </c>
    </row>
    <row r="391" spans="2:4" ht="14.25" customHeight="1">
      <c r="B391" s="4" t="s">
        <v>376</v>
      </c>
      <c r="C391" s="5" t="str">
        <f ca="1">IFERROR(__xludf.DUMMYFUNCTION("GOOGLETRANSLATE(B391,""en"", ""hi"")"),"छोड़ने के लिए प्रार्थनापत्र")</f>
        <v>छोड़ने के लिए प्रार्थनापत्र</v>
      </c>
      <c r="D391" s="6" t="s">
        <v>772</v>
      </c>
    </row>
    <row r="392" spans="2:4" ht="14.25" customHeight="1">
      <c r="B392" s="4" t="s">
        <v>377</v>
      </c>
      <c r="C392" s="5" t="str">
        <f ca="1">IFERROR(__xludf.DUMMYFUNCTION("GOOGLETRANSLATE(B392,""en"", ""hi"")"),"क्या आप एप्लिकेशन से बाहर निकलना चाहते हैं?")</f>
        <v>क्या आप एप्लिकेशन से बाहर निकलना चाहते हैं?</v>
      </c>
    </row>
    <row r="393" spans="2:4" ht="14.25" customHeight="1">
      <c r="B393" s="4" t="s">
        <v>378</v>
      </c>
      <c r="C393" s="5" t="str">
        <f ca="1">IFERROR(__xludf.DUMMYFUNCTION("GOOGLETRANSLATE(B393,""en"", ""hi"")"),""" मरीज़""")</f>
        <v>" मरीज़"</v>
      </c>
    </row>
    <row r="394" spans="2:4" ht="14.25" customHeight="1">
      <c r="B394" s="4" t="s">
        <v>379</v>
      </c>
      <c r="C394" s="5" t="str">
        <f ca="1">IFERROR(__xludf.DUMMYFUNCTION("GOOGLETRANSLATE(B394,""en"", ""hi"")"),"चेतावनी")</f>
        <v>चेतावनी</v>
      </c>
    </row>
    <row r="395" spans="2:4" ht="14.25" customHeight="1">
      <c r="B395" s="4" t="s">
        <v>380</v>
      </c>
      <c r="C395" s="5" t="str">
        <f ca="1">IFERROR(__xludf.DUMMYFUNCTION("GOOGLETRANSLATE(B395,""en"", ""hi"")"),"फ़ोन नंबर नहीं मिला।")</f>
        <v>फ़ोन नंबर नहीं मिला।</v>
      </c>
    </row>
    <row r="396" spans="2:4" ht="14.25" customHeight="1">
      <c r="B396" s="4" t="s">
        <v>381</v>
      </c>
      <c r="C396" s="5" t="str">
        <f ca="1">IFERROR(__xludf.DUMMYFUNCTION("GOOGLETRANSLATE(B396,""en"", ""hi"")"),"esanjeevaniUsername-local-saved")</f>
        <v>esanjeevaniUsername-local-saved</v>
      </c>
    </row>
    <row r="397" spans="2:4" ht="14.25" customHeight="1">
      <c r="B397" s="4" t="s">
        <v>382</v>
      </c>
      <c r="C397" s="5" t="str">
        <f ca="1">IFERROR(__xludf.DUMMYFUNCTION("GOOGLETRANSLATE(B397,""en"", ""hi"")"),"esanjeevaniPassword-local-saved")</f>
        <v>esanjeevaniPassword-local-saved</v>
      </c>
    </row>
    <row r="398" spans="2:4" ht="14.25" customHeight="1">
      <c r="B398" s="4" t="s">
        <v>383</v>
      </c>
      <c r="C398" s="5" t="str">
        <f ca="1">IFERROR(__xludf.DUMMYFUNCTION("GOOGLETRANSLATE(B398,""en"", ""hi"")"),"नई मुख्य शिकायत")</f>
        <v>नई मुख्य शिकायत</v>
      </c>
    </row>
    <row r="399" spans="2:4" ht="14.25" customHeight="1">
      <c r="B399" s="4" t="s">
        <v>384</v>
      </c>
      <c r="C399" s="5" t="str">
        <f ca="1">IFERROR(__xludf.DUMMYFUNCTION("GOOGLETRANSLATE(B399,""en"", ""hi"")"),"पालन ​​करें")</f>
        <v>पालन ​​करें</v>
      </c>
    </row>
    <row r="400" spans="2:4" ht="14.25" customHeight="1">
      <c r="B400" s="4" t="s">
        <v>385</v>
      </c>
      <c r="C400" s="5" t="str">
        <f ca="1">IFERROR(__xludf.DUMMYFUNCTION("GOOGLETRANSLATE(B400,""en"", ""hi"")"),"उपयोगकर्ता मास्टरलोक गतिविधि")</f>
        <v>उपयोगकर्ता मास्टरलोक गतिविधि</v>
      </c>
    </row>
    <row r="401" spans="2:4" ht="14.25" customHeight="1">
      <c r="B401" s="4" t="s">
        <v>386</v>
      </c>
      <c r="C401" s="5" t="str">
        <f ca="1">IFERROR(__xludf.DUMMYFUNCTION("GOOGLETRANSLATE(B401,""en"", ""hi"")"),"प्रतिवेदन")</f>
        <v>प्रतिवेदन</v>
      </c>
    </row>
    <row r="402" spans="2:4" ht="14.25" customHeight="1">
      <c r="B402" s="4" t="s">
        <v>387</v>
      </c>
      <c r="C402" s="5" t="str">
        <f ca="1">IFERROR(__xludf.DUMMYFUNCTION("GOOGLETRANSLATE(B402,""en"", ""hi"")"),"घटक का नाम")</f>
        <v>घटक का नाम</v>
      </c>
    </row>
    <row r="403" spans="2:4" ht="14.25" customHeight="1">
      <c r="B403" s="4" t="s">
        <v>388</v>
      </c>
      <c r="C403" s="5" t="str">
        <f ca="1">IFERROR(__xludf.DUMMYFUNCTION("GOOGLETRANSLATE(B403,""en"", ""hi"")"),"परिणाम")</f>
        <v>परिणाम</v>
      </c>
    </row>
    <row r="404" spans="2:4" ht="14.25" customHeight="1">
      <c r="B404" s="4" t="s">
        <v>389</v>
      </c>
      <c r="C404" s="5" t="str">
        <f ca="1">IFERROR(__xludf.DUMMYFUNCTION("GOOGLETRANSLATE(B404,""en"", ""hi"")"),"मापन इकाई")</f>
        <v>मापन इकाई</v>
      </c>
    </row>
    <row r="405" spans="2:4" ht="14.25" customHeight="1">
      <c r="B405" s="4" t="s">
        <v>390</v>
      </c>
      <c r="C405" s="5" t="str">
        <f ca="1">IFERROR(__xludf.DUMMYFUNCTION("GOOGLETRANSLATE(B405,""en"", ""hi"")"),"टिप्पणी")</f>
        <v>टिप्पणी</v>
      </c>
    </row>
    <row r="406" spans="2:4" ht="14.25" customHeight="1">
      <c r="B406" s="4" t="s">
        <v>391</v>
      </c>
      <c r="C406" s="5" t="str">
        <f ca="1">IFERROR(__xludf.DUMMYFUNCTION("GOOGLETRANSLATE(B406,""en"", ""hi"")"),"परीक्षा का नाम - (दिनांक)")</f>
        <v>परीक्षा का नाम - (दिनांक)</v>
      </c>
      <c r="D406" s="6" t="s">
        <v>773</v>
      </c>
    </row>
    <row r="407" spans="2:4" ht="14.25" customHeight="1">
      <c r="B407" s="4" t="s">
        <v>392</v>
      </c>
      <c r="C407" s="5" t="str">
        <f ca="1">IFERROR(__xludf.DUMMYFUNCTION("GOOGLETRANSLATE(B407,""en"", ""hi"")"),"परिणाम -मापन इकाई")</f>
        <v>परिणाम -मापन इकाई</v>
      </c>
    </row>
    <row r="408" spans="2:4" ht="14.25" customHeight="1">
      <c r="B408" s="4" t="s">
        <v>393</v>
      </c>
      <c r="C408" s="5" t="str">
        <f ca="1">IFERROR(__xludf.DUMMYFUNCTION("GOOGLETRANSLATE(B408,""en"", ""hi"")"),"तिथि और समय")</f>
        <v>तिथि और समय</v>
      </c>
    </row>
    <row r="409" spans="2:4" ht="14.25" customHeight="1">
      <c r="B409" s="4" t="s">
        <v>394</v>
      </c>
      <c r="C409" s="5" t="str">
        <f ca="1">IFERROR(__xludf.DUMMYFUNCTION("GOOGLETRANSLATE(B409,""en"", ""hi"")"),"पुरानी मुख्य शिकायतों और महत्वपूर्ण डेटा जमा करें")</f>
        <v>पुरानी मुख्य शिकायतों और महत्वपूर्ण डेटा जमा करें</v>
      </c>
    </row>
    <row r="410" spans="2:4" ht="14.25" customHeight="1">
      <c r="B410" s="4" t="s">
        <v>395</v>
      </c>
      <c r="C410" s="5" t="str">
        <f ca="1">IFERROR(__xludf.DUMMYFUNCTION("GOOGLETRANSLATE(B410,""en"", ""hi"")"),"टेम्पलेट सहेजें")</f>
        <v>टेम्पलेट सहेजें</v>
      </c>
    </row>
    <row r="411" spans="2:4" ht="14.25" customHeight="1">
      <c r="B411" s="4" t="s">
        <v>396</v>
      </c>
      <c r="C411" s="5" t="str">
        <f ca="1">IFERROR(__xludf.DUMMYFUNCTION("GOOGLETRANSLATE(B411,""en"", ""hi"")"),"टेम्पलेट का नाम दर्ज करें")</f>
        <v>टेम्पलेट का नाम दर्ज करें</v>
      </c>
    </row>
    <row r="412" spans="2:4" ht="14.25" customHeight="1">
      <c r="B412" s="4" t="s">
        <v>397</v>
      </c>
      <c r="C412" s="5" t="str">
        <f ca="1">IFERROR(__xludf.DUMMYFUNCTION("GOOGLETRANSLATE(B412,""en"", ""hi"")"),"भरने के लिए टेम्पलेट का नाम चुनें")</f>
        <v>भरने के लिए टेम्पलेट का नाम चुनें</v>
      </c>
    </row>
    <row r="413" spans="2:4" ht="14.25" customHeight="1">
      <c r="B413" s="4" t="s">
        <v>398</v>
      </c>
      <c r="C413" s="5" t="str">
        <f ca="1">IFERROR(__xludf.DUMMYFUNCTION("GOOGLETRANSLATE(B413,""en"", ""hi"")"),"टेम्पलेट का नाम सहेजा गया")</f>
        <v>टेम्पलेट का नाम सहेजा गया</v>
      </c>
    </row>
    <row r="414" spans="2:4" ht="14.25" customHeight="1">
      <c r="B414" s="4" t="s">
        <v>399</v>
      </c>
      <c r="C414" s="5" t="str">
        <f ca="1">IFERROR(__xludf.DUMMYFUNCTION("GOOGLETRANSLATE(B414,""en"", ""hi"")"),"फ़ार्म का नाम")</f>
        <v>फ़ार्म का नाम</v>
      </c>
    </row>
    <row r="415" spans="2:4" ht="14.25" customHeight="1">
      <c r="B415" s="4" t="s">
        <v>400</v>
      </c>
      <c r="C415" s="5" t="str">
        <f ca="1">IFERROR(__xludf.DUMMYFUNCTION("GOOGLETRANSLATE(B415,""en"", ""hi"")"),"सिंक स्थिति")</f>
        <v>सिंक स्थिति</v>
      </c>
    </row>
    <row r="416" spans="2:4" ht="14.25" customHeight="1">
      <c r="B416" s="4" t="s">
        <v>401</v>
      </c>
      <c r="C416" s="5" t="str">
        <f ca="1">IFERROR(__xludf.DUMMYFUNCTION("GOOGLETRANSLATE(B416,""en"", ""hi"")"),"पंजीकरण")</f>
        <v>पंजीकरण</v>
      </c>
    </row>
    <row r="417" spans="2:4" ht="14.25" customHeight="1">
      <c r="B417" s="4" t="s">
        <v>402</v>
      </c>
      <c r="C417" s="5" t="str">
        <f ca="1">IFERROR(__xludf.DUMMYFUNCTION("GOOGLETRANSLATE(B417,""en"", ""hi"")"),"साथ-साथ करना")</f>
        <v>साथ-साथ करना</v>
      </c>
      <c r="D417" s="6" t="s">
        <v>774</v>
      </c>
    </row>
    <row r="418" spans="2:4" ht="14.25" customHeight="1">
      <c r="B418" s="4" t="s">
        <v>403</v>
      </c>
      <c r="C418" s="5" t="str">
        <f ca="1">IFERROR(__xludf.DUMMYFUNCTION("GOOGLETRANSLATE(B418,""en"", ""hi"")"),"फार्मेसी फॉर्म")</f>
        <v>फार्मेसी फॉर्म</v>
      </c>
    </row>
    <row r="419" spans="2:4" ht="14.25" customHeight="1">
      <c r="B419" s="4" t="s">
        <v>404</v>
      </c>
      <c r="C419" s="5" t="str">
        <f ca="1">IFERROR(__xludf.DUMMYFUNCTION("GOOGLETRANSLATE(B419,""en"", ""hi"")"),"प्रयोगशाला तकनीशियन प्रपत्र")</f>
        <v>प्रयोगशाला तकनीशियन प्रपत्र</v>
      </c>
    </row>
    <row r="420" spans="2:4" ht="14.25" customHeight="1">
      <c r="B420" s="4" t="s">
        <v>61</v>
      </c>
      <c r="C420" s="5" t="str">
        <f ca="1">IFERROR(__xludf.DUMMYFUNCTION("GOOGLETRANSLATE(B420,""en"", ""hi"")"),"केस रिकॉर्ड")</f>
        <v>केस रिकॉर्ड</v>
      </c>
    </row>
    <row r="421" spans="2:4" ht="14.25" customHeight="1">
      <c r="B421" s="12" t="s">
        <v>405</v>
      </c>
      <c r="C421" s="5" t="str">
        <f ca="1">IFERROR(__xludf.DUMMYFUNCTION("GOOGLETRANSLATE(B421,""en"", ""hi"")"),"यात्रा और महत्वपूर्ण जानकारी")</f>
        <v>यात्रा और महत्वपूर्ण जानकारी</v>
      </c>
      <c r="D421" s="6" t="s">
        <v>775</v>
      </c>
    </row>
    <row r="422" spans="2:4" ht="14.25" customHeight="1">
      <c r="B422" s="4" t="s">
        <v>115</v>
      </c>
      <c r="C422" s="5" t="str">
        <f ca="1">IFERROR(__xludf.DUMMYFUNCTION("GOOGLETRANSLATE(B422,""en"", ""hi"")"),"हाँ")</f>
        <v>हाँ</v>
      </c>
    </row>
    <row r="423" spans="2:4" ht="14.25" customHeight="1">
      <c r="B423" s="4" t="s">
        <v>116</v>
      </c>
      <c r="C423" s="5" t="str">
        <f ca="1">IFERROR(__xludf.DUMMYFUNCTION("GOOGLETRANSLATE(B423,""en"", ""hi"")"),"नहीं")</f>
        <v>नहीं</v>
      </c>
    </row>
    <row r="424" spans="2:4" ht="14.25" customHeight="1">
      <c r="B424" s="4" t="s">
        <v>292</v>
      </c>
      <c r="C424" s="5" t="str">
        <f ca="1">IFERROR(__xludf.DUMMYFUNCTION("GOOGLETRANSLATE(B424,""en"", ""hi"")"),"अवधि")</f>
        <v>अवधि</v>
      </c>
    </row>
    <row r="425" spans="2:4" ht="14.25" customHeight="1">
      <c r="B425" s="4" t="s">
        <v>406</v>
      </c>
      <c r="C425" s="5" t="str">
        <f ca="1">IFERROR(__xludf.DUMMYFUNCTION("GOOGLETRANSLATE(B425,""en"", ""hi"")"),"आवश्यक फ़ील्ड खाली नहीं हो सकता!")</f>
        <v>आवश्यक फ़ील्ड खाली नहीं हो सकता!</v>
      </c>
    </row>
    <row r="426" spans="2:4" ht="14.25" customHeight="1">
      <c r="B426" s="4" t="s">
        <v>407</v>
      </c>
      <c r="C426" s="5" t="str">
        <f ca="1">IFERROR(__xludf.DUMMYFUNCTION("GOOGLETRANSLATE(B426,""en"", ""hi"")"),"केवल बड़े अक्षरों में लिखे गए अक्षर ही स्वीकार्य हैं!")</f>
        <v>केवल बड़े अक्षरों में लिखे गए अक्षर ही स्वीकार्य हैं!</v>
      </c>
    </row>
    <row r="427" spans="2:4" ht="14.25" customHeight="1">
      <c r="B427" s="4" t="s">
        <v>408</v>
      </c>
      <c r="C427" s="5" t="str">
        <f ca="1">IFERROR(__xludf.DUMMYFUNCTION("GOOGLETRANSLATE(B427,""en"", ""hi"")"),"फ़ील्ड में %1d अंक होने चाहिए।")</f>
        <v>फ़ील्ड में %1d अंक होने चाहिए।</v>
      </c>
    </row>
    <row r="428" spans="2:4" ht="14.25" customHeight="1">
      <c r="B428" s="4" t="s">
        <v>409</v>
      </c>
      <c r="C428" s="5" t="str">
        <f ca="1">IFERROR(__xludf.DUMMYFUNCTION("GOOGLETRANSLATE(B428,""en"", ""hi"")"),"केवल अक्षर और खाली स्थान ही अनुमत हैं!")</f>
        <v>केवल अक्षर और खाली स्थान ही अनुमत हैं!</v>
      </c>
    </row>
    <row r="429" spans="2:4" ht="14.25" customHeight="1">
      <c r="B429" s="4" t="s">
        <v>410</v>
      </c>
      <c r="C429" s="5" t="str">
        <f ca="1">IFERROR(__xludf.DUMMYFUNCTION("GOOGLETRANSLATE(B429,""en"", ""hi"")"),"केवल अक्षर और विशेष वर्ण ही अनुमत हैं!")</f>
        <v>केवल अक्षर और विशेष वर्ण ही अनुमत हैं!</v>
      </c>
    </row>
    <row r="430" spans="2:4" ht="14.25" customHeight="1">
      <c r="B430" s="4" t="s">
        <v>411</v>
      </c>
      <c r="C430" s="5" t="str">
        <f ca="1">IFERROR(__xludf.DUMMYFUNCTION("GOOGLETRANSLATE(B430,""en"", ""hi"")"),"%1s, %2d से बड़ा या बराबर होना चाहिए")</f>
        <v>%1s, %2d से बड़ा या बराबर होना चाहिए</v>
      </c>
    </row>
    <row r="431" spans="2:4" ht="14.25" customHeight="1">
      <c r="B431" s="4" t="s">
        <v>412</v>
      </c>
      <c r="C431" s="5" t="str">
        <f ca="1">IFERROR(__xludf.DUMMYFUNCTION("GOOGLETRANSLATE(B431,""en"", ""hi"")"),"केवल अक्षर और अंक ही स्वीकार्य हैं!")</f>
        <v>केवल अक्षर और अंक ही स्वीकार्य हैं!</v>
      </c>
    </row>
    <row r="432" spans="2:4" ht="14.25" customHeight="1">
      <c r="B432" s="4" t="s">
        <v>413</v>
      </c>
      <c r="C432" s="5" t="str">
        <f ca="1">IFERROR(__xludf.DUMMYFUNCTION("GOOGLETRANSLATE(B432,""en"", ""hi"")"),"अक्षर या रिक्त स्थान की अनुमति नहीं है!")</f>
        <v>अक्षर या रिक्त स्थान की अनुमति नहीं है!</v>
      </c>
    </row>
    <row r="433" spans="2:4" ht="14.25" customHeight="1">
      <c r="B433" s="4" t="s">
        <v>414</v>
      </c>
      <c r="C433" s="5" t="str">
        <f ca="1">IFERROR(__xludf.DUMMYFUNCTION("GOOGLETRANSLATE(B433,""en"", ""hi"")"),"केवल अंक ही मान्य हैं!")</f>
        <v>केवल अंक ही मान्य हैं!</v>
      </c>
    </row>
    <row r="434" spans="2:4" ht="14.25" customHeight="1">
      <c r="B434" s="4" t="s">
        <v>415</v>
      </c>
      <c r="C434" s="5" t="str">
        <f ca="1">IFERROR(__xludf.DUMMYFUNCTION("GOOGLETRANSLATE(B434,""en"", ""hi"")"),"%1s, %2.1f से बड़ा या बराबर होना चाहिए।")</f>
        <v>%1s, %2.1f से बड़ा या बराबर होना चाहिए।</v>
      </c>
    </row>
    <row r="435" spans="2:4" ht="14.25" customHeight="1">
      <c r="B435" s="4" t="s">
        <v>416</v>
      </c>
      <c r="C435" s="5" t="str">
        <f ca="1">IFERROR(__xludf.DUMMYFUNCTION("GOOGLETRANSLATE(B435,""en"", ""hi"")"),"%1s, %2d से कम या उसके बराबर होना चाहिए")</f>
        <v>%1s, %2d से कम या उसके बराबर होना चाहिए</v>
      </c>
    </row>
    <row r="436" spans="2:4" ht="14.25" customHeight="1">
      <c r="B436" s="4" t="s">
        <v>417</v>
      </c>
      <c r="C436" s="5" t="str">
        <f ca="1">IFERROR(__xludf.DUMMYFUNCTION("GOOGLETRANSLATE(B436,""en"", ""hi"")"),"%1s, %2.1f से कम या उसके बराबर होना चाहिए।")</f>
        <v>%1s, %2.1f से कम या उसके बराबर होना चाहिए।</v>
      </c>
    </row>
    <row r="437" spans="2:4" ht="14.25" customHeight="1">
      <c r="B437" s="4" t="s">
        <v>418</v>
      </c>
      <c r="C437" s="5" t="str">
        <f ca="1">IFERROR(__xludf.DUMMYFUNCTION("GOOGLETRANSLATE(B437,""en"", ""hi"")"),"अमान्य मोबाइल नंबर!")</f>
        <v>अमान्य मोबाइल नंबर!</v>
      </c>
    </row>
    <row r="438" spans="2:4" ht="14.25" customHeight="1">
      <c r="B438" s="4" t="s">
        <v>419</v>
      </c>
      <c r="C438" s="5" t="str">
        <f ca="1">IFERROR(__xludf.DUMMYFUNCTION("GOOGLETRANSLATE(B438,""en"", ""hi"")"),"अमान्य आरसीएच आईडी!")</f>
        <v>अमान्य आरसीएच आईडी!</v>
      </c>
    </row>
    <row r="439" spans="2:4" ht="14.25" customHeight="1">
      <c r="B439" s="4" t="s">
        <v>420</v>
      </c>
      <c r="C439" s="5" t="str">
        <f ca="1">IFERROR(__xludf.DUMMYFUNCTION("GOOGLETRANSLATE(B439,""en"", ""hi"")"),"अमान्य एमसीपी नंबर!")</f>
        <v>अमान्य एमसीपी नंबर!</v>
      </c>
    </row>
    <row r="440" spans="2:4" ht="14.25" customHeight="1">
      <c r="B440" s="4" t="s">
        <v>421</v>
      </c>
      <c r="C440" s="5" t="str">
        <f ca="1">IFERROR(__xludf.DUMMYFUNCTION("GOOGLETRANSLATE(B440,""en"", ""hi"")"),"आधार नंबर अमान्य है!")</f>
        <v>आधार नंबर अमान्य है!</v>
      </c>
    </row>
    <row r="441" spans="2:4" ht="14.25" customHeight="1">
      <c r="B441" s="4" t="s">
        <v>422</v>
      </c>
      <c r="C441" s="5" t="str">
        <f ca="1">IFERROR(__xludf.DUMMYFUNCTION("GOOGLETRANSLATE(B441,""en"", ""hi"")"),"देखना")</f>
        <v>देखना</v>
      </c>
    </row>
    <row r="442" spans="2:4" ht="14.25" customHeight="1">
      <c r="B442" s="4" t="s">
        <v>423</v>
      </c>
      <c r="C442" s="5" t="str">
        <f ca="1">IFERROR(__xludf.DUMMYFUNCTION("GOOGLETRANSLATE(B442,""en"", ""hi"")"),"पीछे")</f>
        <v>पीछे</v>
      </c>
      <c r="D442" s="6"/>
    </row>
    <row r="443" spans="2:4" ht="14.25" customHeight="1">
      <c r="B443" s="4" t="s">
        <v>424</v>
      </c>
      <c r="C443" s="5" t="str">
        <f ca="1">IFERROR(__xludf.DUMMYFUNCTION("GOOGLETRANSLATE(B443,""en"", ""hi"")"),"कुछ गड़बड़ हो गई! संपर्क परीक्षण!")</f>
        <v>कुछ गड़बड़ हो गई! संपर्क परीक्षण!</v>
      </c>
      <c r="D443" s="6"/>
    </row>
    <row r="444" spans="2:4" ht="14.25" customHeight="1">
      <c r="B444" s="4" t="s">
        <v>425</v>
      </c>
      <c r="C444" s="5" t="str">
        <f ca="1">IFERROR(__xludf.DUMMYFUNCTION("GOOGLETRANSLATE(B444,""en"", ""hi"")"),"सिंक स्टेट")</f>
        <v>सिंक स्टेट</v>
      </c>
    </row>
    <row r="445" spans="2:4" ht="14.25" customHeight="1">
      <c r="B445" s="4" t="s">
        <v>426</v>
      </c>
      <c r="C445" s="5" t="str">
        <f ca="1">IFERROR(__xludf.DUMMYFUNCTION("GOOGLETRANSLATE(B445,""en"", ""hi"")"),"भारी जोखिम")</f>
        <v>भारी जोखिम</v>
      </c>
    </row>
    <row r="446" spans="2:4" ht="14.25" customHeight="1">
      <c r="B446" s="4" t="s">
        <v>55</v>
      </c>
      <c r="C446" s="5" t="str">
        <f ca="1">IFERROR(__xludf.DUMMYFUNCTION("GOOGLETRANSLATE(B446,""en"", ""hi"")"),"जमा करना")</f>
        <v>जमा करना</v>
      </c>
    </row>
    <row r="447" spans="2:4" ht="14.25" customHeight="1">
      <c r="B447" s="4" t="s">
        <v>427</v>
      </c>
      <c r="C447" s="5" t="str">
        <f ca="1">IFERROR(__xludf.DUMMYFUNCTION("GOOGLETRANSLATE(B447,""en"", ""hi"")"),"संपादन करना")</f>
        <v>संपादन करना</v>
      </c>
    </row>
    <row r="448" spans="2:4" ht="14.25" customHeight="1">
      <c r="B448" s="4" t="s">
        <v>428</v>
      </c>
      <c r="C448" s="5" t="str">
        <f ca="1">IFERROR(__xludf.DUMMYFUNCTION("GOOGLETRANSLATE(B448,""en"", ""hi"")"),"एएनसी विज़िट %1d")</f>
        <v>एएनसी विज़िट %1d</v>
      </c>
    </row>
    <row r="449" spans="2:4" ht="14.25" customHeight="1">
      <c r="B449" s="4" t="s">
        <v>429</v>
      </c>
      <c r="C449" s="5" t="str">
        <f ca="1">IFERROR(__xludf.DUMMYFUNCTION("GOOGLETRANSLATE(B449,""en"", ""hi"")"),"एएनसी दौरे")</f>
        <v>एएनसी दौरे</v>
      </c>
    </row>
    <row r="450" spans="2:4" ht="14.25" customHeight="1">
      <c r="B450" s="4" t="s">
        <v>430</v>
      </c>
      <c r="C450" s="5" t="str">
        <f ca="1">IFERROR(__xludf.DUMMYFUNCTION("GOOGLETRANSLATE(B450,""en"", ""hi"")"),"दिन %1d पर पीएनसी का दौरा")</f>
        <v>दिन %1d पर पीएनसी का दौरा</v>
      </c>
    </row>
    <row r="451" spans="2:4" ht="14.25" customHeight="1">
      <c r="B451" s="4" t="s">
        <v>431</v>
      </c>
      <c r="C451" s="5" t="str">
        <f ca="1">IFERROR(__xludf.DUMMYFUNCTION("GOOGLETRANSLATE(B451,""en"", ""hi"")"),"पीएनसी दौरे")</f>
        <v>पीएनसी दौरे</v>
      </c>
      <c r="D451" s="6" t="s">
        <v>776</v>
      </c>
    </row>
    <row r="452" spans="2:4" ht="14.25" customHeight="1">
      <c r="B452" s="4" t="s">
        <v>432</v>
      </c>
      <c r="C452" s="5" t="str">
        <f ca="1">IFERROR(__xludf.DUMMYFUNCTION("GOOGLETRANSLATE(B452,""en"", ""hi"")"),"विज़िट देखें")</f>
        <v>विज़िट देखें</v>
      </c>
      <c r="D452" s="6" t="s">
        <v>766</v>
      </c>
    </row>
    <row r="453" spans="2:4" ht="14.25" customHeight="1">
      <c r="B453" s="4" t="s">
        <v>433</v>
      </c>
      <c r="C453" s="5" t="str">
        <f ca="1">IFERROR(__xludf.DUMMYFUNCTION("GOOGLETRANSLATE(B453,""en"", ""hi"")"),"गर्भवती महिलाओं का पंजीकरण")</f>
        <v>गर्भवती महिलाओं का पंजीकरण</v>
      </c>
    </row>
    <row r="454" spans="2:4" ht="14.25" customHeight="1">
      <c r="B454" s="4" t="s">
        <v>434</v>
      </c>
      <c r="C454" s="5" t="str">
        <f ca="1">IFERROR(__xludf.DUMMYFUNCTION("GOOGLETRANSLATE(B454,""en"", ""hi"")"),"गर्भवती महिला पंजीकरण")</f>
        <v>गर्भवती महिला पंजीकरण</v>
      </c>
      <c r="D454" s="18" t="s">
        <v>741</v>
      </c>
    </row>
    <row r="455" spans="2:4" ht="14.25" customHeight="1">
      <c r="B455" s="4" t="s">
        <v>435</v>
      </c>
      <c r="C455" s="5" t="str">
        <f ca="1">IFERROR(__xludf.DUMMYFUNCTION("GOOGLETRANSLATE(B455,""en"", ""hi"")"),"गर्भावस्था पंजीकरण देखें")</f>
        <v>गर्भावस्था पंजीकरण देखें</v>
      </c>
    </row>
    <row r="456" spans="2:4" ht="14.25" customHeight="1">
      <c r="B456" s="4" t="s">
        <v>436</v>
      </c>
      <c r="C456" s="5" t="str">
        <f ca="1">IFERROR(__xludf.DUMMYFUNCTION("GOOGLETRANSLATE(B456,""en"", ""hi"")"),"गर्भावस्था पंजीकरण फॉर्म उपलब्ध नहीं है")</f>
        <v>गर्भावस्था पंजीकरण फॉर्म उपलब्ध नहीं है</v>
      </c>
    </row>
    <row r="457" spans="2:4" ht="14.25" customHeight="1">
      <c r="B457" s="4" t="s">
        <v>437</v>
      </c>
      <c r="C457" s="5" t="str">
        <f ca="1">IFERROR(__xludf.DUMMYFUNCTION("GOOGLETRANSLATE(B457,""en"", ""hi"")"),"पीएनसी अवधि")</f>
        <v>पीएनसी अवधि</v>
      </c>
    </row>
    <row r="458" spans="2:4" ht="14.25" customHeight="1">
      <c r="B458" s="4" t="s">
        <v>438</v>
      </c>
      <c r="C458" s="5" t="str">
        <f ca="1">IFERROR(__xludf.DUMMYFUNCTION("GOOGLETRANSLATE(B458,""en"", ""hi"")"),"पीएनसी यात्रा तिथि")</f>
        <v>पीएनसी यात्रा तिथि</v>
      </c>
      <c r="D458" s="6" t="s">
        <v>777</v>
      </c>
    </row>
    <row r="459" spans="2:4" ht="14.25" customHeight="1">
      <c r="B459" s="4" t="s">
        <v>439</v>
      </c>
      <c r="C459" s="5" t="str">
        <f ca="1">IFERROR(__xludf.DUMMYFUNCTION("GOOGLETRANSLATE(B459,""en"", ""hi"")"),"दी गई आईएफए टैबलेट की संख्या")</f>
        <v>दी गई आईएफए टैबलेट की संख्या</v>
      </c>
    </row>
    <row r="460" spans="2:4" ht="14.25" customHeight="1">
      <c r="B460" s="4" t="s">
        <v>440</v>
      </c>
      <c r="C460" s="5" t="str">
        <f ca="1">IFERROR(__xludf.DUMMYFUNCTION("GOOGLETRANSLATE(B460,""en"", ""hi"")"),"गर्भनिरोध की विधि")</f>
        <v>गर्भनिरोध की विधि</v>
      </c>
    </row>
    <row r="461" spans="2:4" ht="14.25" customHeight="1">
      <c r="B461" s="4" t="s">
        <v>441</v>
      </c>
      <c r="C461" s="5" t="str">
        <f ca="1">IFERROR(__xludf.DUMMYFUNCTION("GOOGLETRANSLATE(B461,""en"", ""hi"")"),"गर्भनिरोध की कोई भी विधि")</f>
        <v>गर्भनिरोध की कोई भी विधि</v>
      </c>
    </row>
    <row r="462" spans="2:4" ht="14.25" customHeight="1">
      <c r="B462" s="4" t="s">
        <v>442</v>
      </c>
      <c r="C462" s="5" t="str">
        <f ca="1">IFERROR(__xludf.DUMMYFUNCTION("GOOGLETRANSLATE(B462,""en"", ""hi"")"),"अन्य पीपीसी विधि")</f>
        <v>अन्य पीपीसी विधि</v>
      </c>
    </row>
    <row r="463" spans="2:4" ht="14.25" customHeight="1">
      <c r="B463" s="4" t="s">
        <v>443</v>
      </c>
      <c r="C463" s="5" t="str">
        <f ca="1">IFERROR(__xludf.DUMMYFUNCTION("GOOGLETRANSLATE(B463,""en"", ""hi"")"),"माँ के लिए खतरे का संकेत")</f>
        <v>माँ के लिए खतरे का संकेत</v>
      </c>
    </row>
    <row r="464" spans="2:4" ht="14.25" customHeight="1">
      <c r="B464" s="4" t="s">
        <v>444</v>
      </c>
      <c r="C464" s="5" t="str">
        <f ca="1">IFERROR(__xludf.DUMMYFUNCTION("GOOGLETRANSLATE(B464,""en"", ""hi"")"),"अन्य खतरे के संकेत")</f>
        <v>अन्य खतरे के संकेत</v>
      </c>
    </row>
    <row r="465" spans="2:3" ht="14.25" customHeight="1">
      <c r="B465" s="4" t="s">
        <v>445</v>
      </c>
      <c r="C465" s="5" t="str">
        <f ca="1">IFERROR(__xludf.DUMMYFUNCTION("GOOGLETRANSLATE(B465,""en"", ""hi"")"),"रेफरल सुविधा")</f>
        <v>रेफरल सुविधा</v>
      </c>
    </row>
    <row r="466" spans="2:3" ht="14.25" customHeight="1">
      <c r="B466" s="4" t="s">
        <v>446</v>
      </c>
      <c r="C466" s="5" t="str">
        <f ca="1">IFERROR(__xludf.DUMMYFUNCTION("GOOGLETRANSLATE(B466,""en"", ""hi"")"),"माँ की मृत्यु")</f>
        <v>माँ की मृत्यु</v>
      </c>
    </row>
    <row r="467" spans="2:3" ht="14.25" customHeight="1">
      <c r="B467" s="4" t="s">
        <v>447</v>
      </c>
      <c r="C467" s="5" t="str">
        <f ca="1">IFERROR(__xludf.DUMMYFUNCTION("GOOGLETRANSLATE(B467,""en"", ""hi"")"),"मृत्यु तिथि")</f>
        <v>मृत्यु तिथि</v>
      </c>
    </row>
    <row r="468" spans="2:3" ht="14.25" customHeight="1">
      <c r="B468" s="4" t="s">
        <v>448</v>
      </c>
      <c r="C468" s="5" t="str">
        <f ca="1">IFERROR(__xludf.DUMMYFUNCTION("GOOGLETRANSLATE(B468,""en"", ""hi"")"),"मां की मृत्यु का संभावित कारण")</f>
        <v>मां की मृत्यु का संभावित कारण</v>
      </c>
    </row>
    <row r="469" spans="2:3" ht="14.25" customHeight="1">
      <c r="B469" s="4" t="s">
        <v>449</v>
      </c>
      <c r="C469" s="5" t="str">
        <f ca="1">IFERROR(__xludf.DUMMYFUNCTION("GOOGLETRANSLATE(B469,""en"", ""hi"")"),"मृत्यु के अन्य कारण")</f>
        <v>मृत्यु के अन्य कारण</v>
      </c>
    </row>
    <row r="470" spans="2:3" ht="14.25" customHeight="1">
      <c r="B470" s="4" t="s">
        <v>450</v>
      </c>
      <c r="C470" s="5" t="str">
        <f ca="1">IFERROR(__xludf.DUMMYFUNCTION("GOOGLETRANSLATE(B470,""en"", ""hi"")"),"मृत्यु स्थल")</f>
        <v>मृत्यु स्थल</v>
      </c>
    </row>
    <row r="471" spans="2:3" ht="14.25" customHeight="1">
      <c r="B471" s="4" t="s">
        <v>390</v>
      </c>
      <c r="C471" s="5" t="str">
        <f ca="1">IFERROR(__xludf.DUMMYFUNCTION("GOOGLETRANSLATE(B471,""en"", ""hi"")"),"टिप्पणी")</f>
        <v>टिप्पणी</v>
      </c>
    </row>
    <row r="472" spans="2:3" ht="14.25" customHeight="1">
      <c r="B472" s="4" t="s">
        <v>451</v>
      </c>
      <c r="C472" s="5" t="str">
        <f ca="1">IFERROR(__xludf.DUMMYFUNCTION("GOOGLETRANSLATE(B472,""en"", ""hi"")"),"कैल्शियम अनुपूरण")</f>
        <v>कैल्शियम अनुपूरण</v>
      </c>
    </row>
    <row r="473" spans="2:3" ht="14.25" customHeight="1">
      <c r="B473" s="4" t="s">
        <v>452</v>
      </c>
      <c r="C473" s="5" t="str">
        <f ca="1">IFERROR(__xludf.DUMMYFUNCTION("GOOGLETRANSLATE(B473,""en"", ""hi"")"),"मातृ लक्षण")</f>
        <v>मातृ लक्षण</v>
      </c>
    </row>
    <row r="474" spans="2:3" ht="14.25" customHeight="1">
      <c r="B474" s="4" t="s">
        <v>453</v>
      </c>
      <c r="C474" s="5" t="str">
        <f ca="1">IFERROR(__xludf.DUMMYFUNCTION("GOOGLETRANSLATE(B474,""en"", ""hi"")"),"अन्य मातृ लक्षण")</f>
        <v>अन्य मातृ लक्षण</v>
      </c>
    </row>
    <row r="475" spans="2:3" ht="14.25" customHeight="1">
      <c r="B475" s="4" t="s">
        <v>454</v>
      </c>
      <c r="C475" s="5" t="str">
        <f ca="1">IFERROR(__xludf.DUMMYFUNCTION("GOOGLETRANSLATE(B475,""en"", ""hi"")"),"पीलापन (एनीमिया की जांच)")</f>
        <v>पीलापन (एनीमिया की जांच)</v>
      </c>
    </row>
    <row r="476" spans="2:3" ht="14.25" customHeight="1">
      <c r="B476" s="4" t="s">
        <v>455</v>
      </c>
      <c r="C476" s="5" t="str">
        <f ca="1">IFERROR(__xludf.DUMMYFUNCTION("GOOGLETRANSLATE(B476,""en"", ""hi"")"),"योनि से रक्तस्राव")</f>
        <v>योनि से रक्तस्राव</v>
      </c>
    </row>
    <row r="477" spans="2:3" ht="14.25" customHeight="1">
      <c r="B477" s="4" t="s">
        <v>456</v>
      </c>
      <c r="C477" s="5" t="str">
        <f ca="1">IFERROR(__xludf.DUMMYFUNCTION("GOOGLETRANSLATE(B477,""en"", ""hi"")"),"नसबंदी की तिथि")</f>
        <v>नसबंदी की तिथि</v>
      </c>
    </row>
    <row r="478" spans="2:3" ht="14.25" customHeight="1">
      <c r="B478" s="4" t="s">
        <v>457</v>
      </c>
      <c r="C478" s="5" t="str">
        <f ca="1">IFERROR(__xludf.DUMMYFUNCTION("GOOGLETRANSLATE(B478,""en"", ""hi"")"),"क्या कोई खतरे के संकेत हैं? क्या कोई उच्च जोखिम की पहचान की गई है?")</f>
        <v>क्या कोई खतरे के संकेत हैं? क्या कोई उच्च जोखिम की पहचान की गई है?</v>
      </c>
    </row>
    <row r="479" spans="2:3" ht="14.25" customHeight="1">
      <c r="B479" s="4" t="s">
        <v>458</v>
      </c>
      <c r="C479" s="5" t="str">
        <f ca="1">IFERROR(__xludf.DUMMYFUNCTION("GOOGLETRANSLATE(B479,""en"", ""hi"")"),"मृत्यु का अन्य स्थान")</f>
        <v>मृत्यु का अन्य स्थान</v>
      </c>
    </row>
    <row r="480" spans="2:3" ht="14.25" customHeight="1">
      <c r="B480" s="4" t="s">
        <v>459</v>
      </c>
      <c r="C480" s="5" t="str">
        <f ca="1">IFERROR(__xludf.DUMMYFUNCTION("GOOGLETRANSLATE(B480,""en"", ""hi"")"),"आईएफए टैबलेट की संख्या 400 से अधिक नहीं हो सकती।")</f>
        <v>आईएफए टैबलेट की संख्या 400 से अधिक नहीं हो सकती।</v>
      </c>
    </row>
    <row r="481" spans="2:4" ht="14.25" customHeight="1">
      <c r="B481" s="4" t="s">
        <v>460</v>
      </c>
      <c r="C481" s="5" t="str">
        <f ca="1">IFERROR(__xludf.DUMMYFUNCTION("GOOGLETRANSLATE(B481,""en"", ""hi"")"),"कैल्शियम सप्लीमेंट की मात्रा 400 से अधिक नहीं होनी चाहिए।")</f>
        <v>कैल्शियम सप्लीमेंट की मात्रा 400 से अधिक नहीं होनी चाहिए।</v>
      </c>
    </row>
    <row r="482" spans="2:4" ht="14.25" customHeight="1">
      <c r="B482" s="4" t="s">
        <v>461</v>
      </c>
      <c r="C482" s="5" t="str">
        <f ca="1">IFERROR(__xludf.DUMMYFUNCTION("GOOGLETRANSLATE(B482,""en"", ""hi"")"),"रेफरल आवश्यक: मां में 2 या अधिक लक्षण पाए गए")</f>
        <v>रेफरल आवश्यक: मां में 2 या अधिक लक्षण पाए गए</v>
      </c>
    </row>
    <row r="483" spans="2:4" ht="14.25" customHeight="1">
      <c r="B483" s="4" t="s">
        <v>462</v>
      </c>
      <c r="C483" s="5" t="str">
        <f ca="1">IFERROR(__xludf.DUMMYFUNCTION("GOOGLETRANSLATE(B483,""en"", ""hi"")"),"रेफरल आवश्यक: गंभीर पीलापन पाया गया")</f>
        <v>रेफरल आवश्यक: गंभीर पीलापन पाया गया</v>
      </c>
    </row>
    <row r="484" spans="2:4" ht="14.25" customHeight="1">
      <c r="B484" s="4" t="s">
        <v>463</v>
      </c>
      <c r="C484" s="5" t="str">
        <f ca="1">IFERROR(__xludf.DUMMYFUNCTION("GOOGLETRANSLATE(B484,""en"", ""hi"")"),"रेफरल आवश्यक: अत्यधिक रक्तस्राव या दुर्गंधयुक्त स्राव का पता चला")</f>
        <v>रेफरल आवश्यक: अत्यधिक रक्तस्राव या दुर्गंधयुक्त स्राव का पता चला</v>
      </c>
    </row>
    <row r="485" spans="2:4" ht="14.25" customHeight="1">
      <c r="B485" s="4" t="s">
        <v>464</v>
      </c>
      <c r="C485" s="5" t="str">
        <f ca="1">IFERROR(__xludf.DUMMYFUNCTION("GOOGLETRANSLATE(B485,""en"", ""hi"")"),"ट्रैकिंग फॉर्म सफलतापूर्वक भर गया")</f>
        <v>ट्रैकिंग फॉर्म सफलतापूर्वक भर गया</v>
      </c>
    </row>
    <row r="486" spans="2:4" ht="14.25" customHeight="1">
      <c r="B486" s="4" t="s">
        <v>465</v>
      </c>
      <c r="C486" s="5" t="str">
        <f ca="1">IFERROR(__xludf.DUMMYFUNCTION("GOOGLETRANSLATE(B486,""en"", ""hi"")"),"फॉर्म सेव करने में विफल। कृपया पुनः प्रयास करें।")</f>
        <v>फॉर्म सेव करने में विफल। कृपया पुनः प्रयास करें।</v>
      </c>
    </row>
    <row r="487" spans="2:4" ht="14.25" customHeight="1">
      <c r="B487" s="4" t="s">
        <v>466</v>
      </c>
      <c r="C487" s="5" t="str">
        <f ca="1">IFERROR(__xludf.DUMMYFUNCTION("GOOGLETRANSLATE(B487,""en"", ""hi"")"),"विज़िट की तारीख़")</f>
        <v>विज़िट की तारीख़</v>
      </c>
      <c r="D487" s="6" t="s">
        <v>778</v>
      </c>
    </row>
    <row r="488" spans="2:4" ht="14.25" customHeight="1">
      <c r="B488" s="12" t="s">
        <v>467</v>
      </c>
      <c r="C488" s="5" t="str">
        <f ca="1">IFERROR(__xludf.DUMMYFUNCTION("GOOGLETRANSLATE(B488,""en"", ""hi"")"),"इतिहास का भ्रमण करें")</f>
        <v>इतिहास का भ्रमण करें</v>
      </c>
      <c r="D488" s="6" t="s">
        <v>779</v>
      </c>
    </row>
    <row r="489" spans="2:4" ht="14.25" customHeight="1">
      <c r="B489" s="4" t="s">
        <v>468</v>
      </c>
      <c r="C489" s="5" t="str">
        <f ca="1">IFERROR(__xludf.DUMMYFUNCTION("GOOGLETRANSLATE(B489,""en"", ""hi"")"),"कोई विज़िट नहीं मिली")</f>
        <v>कोई विज़िट नहीं मिली</v>
      </c>
      <c r="D489" s="6" t="s">
        <v>780</v>
      </c>
    </row>
    <row r="490" spans="2:4" ht="14.25" customHeight="1">
      <c r="B490" s="4" t="s">
        <v>469</v>
      </c>
      <c r="C490" s="5" t="str">
        <f ca="1">IFERROR(__xludf.DUMMYFUNCTION("GOOGLETRANSLATE(B490,""en"", ""hi"")"),"विज़िट संख्या आइकन")</f>
        <v>विज़िट संख्या आइकन</v>
      </c>
      <c r="D490" s="6" t="s">
        <v>781</v>
      </c>
    </row>
    <row r="491" spans="2:4" ht="14.25" customHeight="1">
      <c r="B491" s="4" t="s">
        <v>470</v>
      </c>
      <c r="C491" s="5" t="str">
        <f ca="1">IFERROR(__xludf.DUMMYFUNCTION("GOOGLETRANSLATE(B491,""en"", ""hi"")"),"विज़िट लोड करने में त्रुटि। कृपया पुनः प्रयास करें।")</f>
        <v>विज़िट लोड करने में त्रुटि। कृपया पुनः प्रयास करें।</v>
      </c>
      <c r="D491" s="6" t="s">
        <v>782</v>
      </c>
    </row>
    <row r="492" spans="2:4" ht="14.25" customHeight="1">
      <c r="B492" s="12" t="s">
        <v>471</v>
      </c>
      <c r="C492" s="5" t="str">
        <f ca="1">IFERROR(__xludf.DUMMYFUNCTION("GOOGLETRANSLATE(B492,""en"", ""hi"")"),"%डी")</f>
        <v>%डी</v>
      </c>
    </row>
    <row r="493" spans="2:4" ht="14.25" customHeight="1">
      <c r="B493" s="4" t="s">
        <v>396</v>
      </c>
      <c r="C493" s="5" t="str">
        <f ca="1">IFERROR(__xludf.DUMMYFUNCTION("GOOGLETRANSLATE(B493,""en"", ""hi"")"),"टेम्पलेट का नाम दर्ज करें")</f>
        <v>टेम्पलेट का नाम दर्ज करें</v>
      </c>
    </row>
    <row r="494" spans="2:4" ht="14.25" customHeight="1">
      <c r="B494" s="4" t="s">
        <v>472</v>
      </c>
      <c r="C494" s="5" t="str">
        <f ca="1">IFERROR(__xludf.DUMMYFUNCTION("GOOGLETRANSLATE(B494,""en"", ""hi"")"),"टेम्पलेट का नाम पहले से मौजूद है")</f>
        <v>टेम्पलेट का नाम पहले से मौजूद है</v>
      </c>
    </row>
    <row r="495" spans="2:4" ht="14.25" customHeight="1">
      <c r="B495" s="4" t="s">
        <v>473</v>
      </c>
      <c r="C495" s="5" t="str">
        <f ca="1">IFERROR(__xludf.DUMMYFUNCTION("GOOGLETRANSLATE(B495,""en"", ""hi"")"),"टेम्पलेट हटाएं")</f>
        <v>टेम्पलेट हटाएं</v>
      </c>
    </row>
    <row r="496" spans="2:4" ht="14.25" customHeight="1">
      <c r="B496" s="4" t="s">
        <v>474</v>
      </c>
      <c r="C496" s="5" t="str">
        <f ca="1">IFERROR(__xludf.DUMMYFUNCTION("GOOGLETRANSLATE(B496,""en"", ""hi"")"),"टेम्पलेट नाम")</f>
        <v>टेम्पलेट नाम</v>
      </c>
    </row>
    <row r="497" spans="2:3" ht="14.25" customHeight="1">
      <c r="B497" s="4" t="s">
        <v>475</v>
      </c>
      <c r="C497" s="5" t="str">
        <f ca="1">IFERROR(__xludf.DUMMYFUNCTION("GOOGLETRANSLATE(B497,""en"", ""hi"")"),"गाँव का नाम:")</f>
        <v>गाँव का नाम:</v>
      </c>
    </row>
    <row r="498" spans="2:3" ht="14.25" customHeight="1">
      <c r="B498" s="4" t="s">
        <v>476</v>
      </c>
      <c r="C498" s="5" t="str">
        <f ca="1">IFERROR(__xludf.DUMMYFUNCTION("GOOGLETRANSLATE(B498,""en"", ""hi"")"),"आवश्यक")</f>
        <v>आवश्यक</v>
      </c>
    </row>
    <row r="499" spans="2:3" ht="14.25" customHeight="1">
      <c r="B499" s="4" t="s">
        <v>477</v>
      </c>
      <c r="C499" s="5" t="str">
        <f ca="1">IFERROR(__xludf.DUMMYFUNCTION("GOOGLETRANSLATE(B499,""en"", ""hi"")"),"संस्करण 6.0.0")</f>
        <v>संस्करण 6.0.0</v>
      </c>
    </row>
    <row r="500" spans="2:3" ht="14.25" customHeight="1">
      <c r="B500" s="4" t="s">
        <v>478</v>
      </c>
      <c r="C500" s="5" t="str">
        <f ca="1">IFERROR(__xludf.DUMMYFUNCTION("GOOGLETRANSLATE(B500,""en"", ""hi"")"),"अवधि:")</f>
        <v>अवधि:</v>
      </c>
    </row>
    <row r="501" spans="2:3" ht="14.25" customHeight="1">
      <c r="B501" s="4" t="s">
        <v>479</v>
      </c>
      <c r="C501" s="5" t="str">
        <f ca="1">IFERROR(__xludf.DUMMYFUNCTION("GOOGLETRANSLATE(B501,""en"", ""hi"")"),"ईडीडी तिथि")</f>
        <v>ईडीडी तिथि</v>
      </c>
    </row>
    <row r="502" spans="2:3" ht="14.25" customHeight="1">
      <c r="B502" s="4" t="s">
        <v>480</v>
      </c>
      <c r="C502" s="5" t="str">
        <f ca="1">IFERROR(__xludf.DUMMYFUNCTION("GOOGLETRANSLATE(B502,""en"", ""hi"")"),"अद्यतन")</f>
        <v>अद्यतन</v>
      </c>
    </row>
    <row r="503" spans="2:3" ht="14.25" customHeight="1">
      <c r="B503" s="4" t="s">
        <v>481</v>
      </c>
      <c r="C503" s="5" t="str">
        <f ca="1">IFERROR(__xludf.DUMMYFUNCTION("GOOGLETRANSLATE(B503,""en"", ""hi"")"),"योग्य दंपत्ति ट्रैकिंग")</f>
        <v>योग्य दंपत्ति ट्रैकिंग</v>
      </c>
    </row>
    <row r="504" spans="2:3" ht="14.25" customHeight="1">
      <c r="B504" s="4" t="s">
        <v>482</v>
      </c>
      <c r="C504" s="5" t="str">
        <f ca="1">IFERROR(__xludf.DUMMYFUNCTION("GOOGLETRANSLATE(B504,""en"", ""hi"")"),"क्या गर्भावस्था परीक्षण किया गया है?")</f>
        <v>क्या गर्भावस्था परीक्षण किया गया है?</v>
      </c>
    </row>
    <row r="505" spans="2:3" ht="14.25" customHeight="1">
      <c r="B505" s="4" t="s">
        <v>483</v>
      </c>
      <c r="C505" s="5" t="str">
        <f ca="1">IFERROR(__xludf.DUMMYFUNCTION("GOOGLETRANSLATE(B505,""en"", ""hi"")"),"गर्भावस्था परीक्षण का परिणाम")</f>
        <v>गर्भावस्था परीक्षण का परिणाम</v>
      </c>
    </row>
    <row r="506" spans="2:3" ht="14.25" customHeight="1">
      <c r="B506" s="4" t="s">
        <v>484</v>
      </c>
      <c r="C506" s="5" t="str">
        <f ca="1">IFERROR(__xludf.DUMMYFUNCTION("GOOGLETRANSLATE(B506,""en"", ""hi"")"),"क्या महिला गर्भवती है?")</f>
        <v>क्या महिला गर्भवती है?</v>
      </c>
    </row>
    <row r="507" spans="2:3" ht="14.25" customHeight="1">
      <c r="B507" s="12" t="s">
        <v>485</v>
      </c>
      <c r="C507" s="5" t="str">
        <f ca="1">IFERROR(__xludf.DUMMYFUNCTION("GOOGLETRANSLATE(B507,""en"", ""hi"")"),"क्या आप परिवार नियोजन की किसी विधि का उपयोग कर रहे हैं / क्या आप ऐसी किसी विधि का उपयोग करना चाहते हैं?")</f>
        <v>क्या आप परिवार नियोजन की किसी विधि का उपयोग कर रहे हैं / क्या आप ऐसी किसी विधि का उपयोग करना चाहते हैं?</v>
      </c>
    </row>
    <row r="508" spans="2:3" ht="14.25" customHeight="1">
      <c r="B508" s="4" t="s">
        <v>440</v>
      </c>
      <c r="C508" s="5" t="str">
        <f ca="1">IFERROR(__xludf.DUMMYFUNCTION("GOOGLETRANSLATE(B508,""en"", ""hi"")"),"गर्भनिरोध की विधि")</f>
        <v>गर्भनिरोध की विधि</v>
      </c>
    </row>
    <row r="509" spans="2:3" ht="14.25" customHeight="1">
      <c r="B509" s="4" t="s">
        <v>486</v>
      </c>
      <c r="C509" s="5" t="str">
        <f ca="1">IFERROR(__xludf.DUMMYFUNCTION("GOOGLETRANSLATE(B509,""en"", ""hi"")"),"कोई अन्य विधि")</f>
        <v>कोई अन्य विधि</v>
      </c>
    </row>
    <row r="510" spans="2:3" ht="14.25" customHeight="1">
      <c r="B510" s="4" t="s">
        <v>487</v>
      </c>
      <c r="C510" s="5" t="str">
        <f ca="1">IFERROR(__xludf.DUMMYFUNCTION("GOOGLETRANSLATE(B510,""en"", ""hi"")"),"अंतरा खुराक")</f>
        <v>अंतरा खुराक</v>
      </c>
    </row>
    <row r="511" spans="2:3" ht="14.25" customHeight="1">
      <c r="B511" s="4" t="s">
        <v>488</v>
      </c>
      <c r="C511" s="5" t="str">
        <f ca="1">IFERROR(__xludf.DUMMYFUNCTION("GOOGLETRANSLATE(B511,""en"", ""hi"")"),"ANTRA इंजेक्शन की तिथि")</f>
        <v>ANTRA इंजेक्शन की तिथि</v>
      </c>
    </row>
    <row r="512" spans="2:3" ht="14.25" customHeight="1">
      <c r="B512" s="4" t="s">
        <v>489</v>
      </c>
      <c r="C512" s="5" t="str">
        <f ca="1">IFERROR(__xludf.DUMMYFUNCTION("GOOGLETRANSLATE(B512,""en"", ""hi"")"),"अगले इंजेक्शन की नियत तिथि")</f>
        <v>अगले इंजेक्शन की नियत तिथि</v>
      </c>
    </row>
    <row r="513" spans="2:4" ht="14.25" customHeight="1">
      <c r="B513" s="4" t="s">
        <v>456</v>
      </c>
      <c r="C513" s="5" t="str">
        <f ca="1">IFERROR(__xludf.DUMMYFUNCTION("GOOGLETRANSLATE(B513,""en"", ""hi"")"),"नसबंदी की तिथि")</f>
        <v>नसबंदी की तिथि</v>
      </c>
    </row>
    <row r="514" spans="2:4" ht="14.25" customHeight="1">
      <c r="B514" s="4" t="s">
        <v>490</v>
      </c>
      <c r="C514" s="5" t="str">
        <f ca="1">IFERROR(__xludf.DUMMYFUNCTION("GOOGLETRANSLATE(B514,""en"", ""hi"")"),"प्रोत्साहन संबंधी जानकारी")</f>
        <v>प्रोत्साहन संबंधी जानकारी</v>
      </c>
    </row>
    <row r="515" spans="2:4" ht="14.25" customHeight="1">
      <c r="B515" s="4" t="s">
        <v>491</v>
      </c>
      <c r="C515" s="5" t="str">
        <f ca="1">IFERROR(__xludf.DUMMYFUNCTION("GOOGLETRANSLATE(B515,""en"", ""hi"")"),"प्रोत्साहन राशि प्राप्त करने के लिए कृपया एमसीए कार्ड की फोटो अपलोड करें।")</f>
        <v>प्रोत्साहन राशि प्राप्त करने के लिए कृपया एमसीए कार्ड की फोटो अपलोड करें।</v>
      </c>
    </row>
    <row r="516" spans="2:4" ht="14.25" customHeight="1">
      <c r="B516" s="4" t="s">
        <v>492</v>
      </c>
      <c r="C516" s="5" t="str">
        <f ca="1">IFERROR(__xludf.DUMMYFUNCTION("GOOGLETRANSLATE(B516,""en"", ""hi"")"),"प्रोत्साहन राशि प्राप्त करने के लिए कृपया डिस्चार्ज समरी की फोटो अपलोड करें।")</f>
        <v>प्रोत्साहन राशि प्राप्त करने के लिए कृपया डिस्चार्ज समरी की फोटो अपलोड करें।</v>
      </c>
    </row>
    <row r="517" spans="2:4" ht="14.25" customHeight="1">
      <c r="B517" s="4" t="s">
        <v>493</v>
      </c>
      <c r="C517" s="5" t="str">
        <f ca="1">IFERROR(__xludf.DUMMYFUNCTION("GOOGLETRANSLATE(B517,""en"", ""hi"")"),"महीने में केवल एक बार आने की अनुमति है।")</f>
        <v>महीने में केवल एक बार आने की अनुमति है।</v>
      </c>
    </row>
    <row r="518" spans="2:4" ht="14.25" customHeight="1">
      <c r="B518" s="4" t="s">
        <v>494</v>
      </c>
      <c r="C518" s="5" t="str">
        <f ca="1">IFERROR(__xludf.DUMMYFUNCTION("GOOGLETRANSLATE(B518,""en"", ""hi"")"),"यात्रा की तिथि ईसी पंजीकरण तिथि से पहले नहीं हो सकती।")</f>
        <v>यात्रा की तिथि ईसी पंजीकरण तिथि से पहले नहीं हो सकती।</v>
      </c>
    </row>
    <row r="519" spans="2:4" ht="14.25" customHeight="1">
      <c r="B519" s="4" t="s">
        <v>495</v>
      </c>
      <c r="C519" s="5" t="str">
        <f ca="1">IFERROR(__xludf.DUMMYFUNCTION("GOOGLETRANSLATE(B519,""en"", ""hi"")"),"अंतिम मासिक धर्म अवधि (एलएमपी) की तारीख को अधिकतम 6 महीने तक ही पीछे किया जा सकता है।")</f>
        <v>अंतिम मासिक धर्म अवधि (एलएमपी) की तारीख को अधिकतम 6 महीने तक ही पीछे किया जा सकता है।</v>
      </c>
    </row>
    <row r="520" spans="2:4" ht="14.25" customHeight="1">
      <c r="B520" s="4" t="s">
        <v>496</v>
      </c>
      <c r="C520" s="5" t="str">
        <f ca="1">IFERROR(__xludf.DUMMYFUNCTION("GOOGLETRANSLATE(B520,""en"", ""hi"")"),"नसबंदी की तिथि को अधिकतम 2 महीने तक ही पीछे किया जा सकता है।")</f>
        <v>नसबंदी की तिथि को अधिकतम 2 महीने तक ही पीछे किया जा सकता है।</v>
      </c>
    </row>
    <row r="521" spans="2:4" ht="14.25" customHeight="1">
      <c r="B521" s="4" t="s">
        <v>497</v>
      </c>
      <c r="C521" s="5" t="str">
        <f ca="1">IFERROR(__xludf.DUMMYFUNCTION("GOOGLETRANSLATE(B521,""en"", ""hi"")"),"ANTRA इंजेक्शन की तिथि को अधिकतम 2 महीने तक ही पीछे किया जा सकता है।")</f>
        <v>ANTRA इंजेक्शन की तिथि को अधिकतम 2 महीने तक ही पीछे किया जा सकता है।</v>
      </c>
    </row>
    <row r="522" spans="2:4" ht="14.25" customHeight="1">
      <c r="B522" s="4" t="s">
        <v>498</v>
      </c>
      <c r="C522" s="5" t="str">
        <f ca="1">IFERROR(__xludf.DUMMYFUNCTION("GOOGLETRANSLATE(B522,""en"", ""hi"")"),"अंतराल 120 दिनों से अधिक है। पहली खुराक से पुनः शुरू करना होगा।")</f>
        <v>अंतराल 120 दिनों से अधिक है। पहली खुराक से पुनः शुरू करना होगा।</v>
      </c>
    </row>
    <row r="523" spans="2:4" ht="14.25" customHeight="1">
      <c r="B523" s="4" t="s">
        <v>499</v>
      </c>
      <c r="C523" s="5" t="str">
        <f ca="1">IFERROR(__xludf.DUMMYFUNCTION("GOOGLETRANSLATE(B523,""en"", ""hi"")"),"उपलब्ध नहीं है")</f>
        <v>उपलब्ध नहीं है</v>
      </c>
    </row>
    <row r="524" spans="2:4" ht="14.25" customHeight="1">
      <c r="B524" s="4" t="s">
        <v>500</v>
      </c>
      <c r="C524" s="5" t="str">
        <f ca="1">IFERROR(__xludf.DUMMYFUNCTION("GOOGLETRANSLATE(B524,""en"", ""hi"")"),"सभी लाभार्थी")</f>
        <v>सभी लाभार्थी</v>
      </c>
    </row>
    <row r="525" spans="2:4" ht="14.25" customHeight="1">
      <c r="B525" s="4" t="s">
        <v>501</v>
      </c>
      <c r="C525" s="5" t="str">
        <f ca="1">IFERROR(__xludf.DUMMYFUNCTION("GOOGLETRANSLATE(B525,""en"", ""hi"")"),"योग्य दंपत्तियों की सूची")</f>
        <v>योग्य दंपत्तियों की सूची</v>
      </c>
      <c r="D525" s="6" t="s">
        <v>783</v>
      </c>
    </row>
    <row r="526" spans="2:4" ht="14.25" customHeight="1">
      <c r="B526" s="4" t="s">
        <v>502</v>
      </c>
      <c r="C526" s="5" t="str">
        <f ca="1">IFERROR(__xludf.DUMMYFUNCTION("GOOGLETRANSLATE(B526,""en"", ""hi"")"),"मातृ स्वास्थ्य")</f>
        <v>मातृ स्वास्थ्य</v>
      </c>
    </row>
    <row r="527" spans="2:4" ht="14.25" customHeight="1">
      <c r="B527" s="4" t="s">
        <v>503</v>
      </c>
      <c r="C527" s="5" t="str">
        <f ca="1">IFERROR(__xludf.DUMMYFUNCTION("GOOGLETRANSLATE(B527,""en"", ""hi"")"),"बाल देखभाल")</f>
        <v>बाल देखभाल</v>
      </c>
    </row>
    <row r="528" spans="2:4" ht="14.25" customHeight="1">
      <c r="B528" s="4" t="s">
        <v>504</v>
      </c>
      <c r="C528" s="5" t="str">
        <f ca="1">IFERROR(__xludf.DUMMYFUNCTION("GOOGLETRANSLATE(B528,""en"", ""hi"")"),"रोग नियंत्रण")</f>
        <v>रोग नियंत्रण</v>
      </c>
    </row>
    <row r="529" spans="2:4" ht="14.25" customHeight="1">
      <c r="B529" s="4" t="s">
        <v>505</v>
      </c>
      <c r="C529" s="5" t="str">
        <f ca="1">IFERROR(__xludf.DUMMYFUNCTION("GOOGLETRANSLATE(B529,""en"", ""hi"")"),"संक्रामक रोग")</f>
        <v>संक्रामक रोग</v>
      </c>
    </row>
    <row r="530" spans="2:4" ht="14.25" customHeight="1">
      <c r="B530" s="4" t="s">
        <v>506</v>
      </c>
      <c r="C530" s="5" t="str">
        <f ca="1">IFERROR(__xludf.DUMMYFUNCTION("GOOGLETRANSLATE(B530,""en"", ""hi"")"),"नियमित टीकाकरण")</f>
        <v>नियमित टीकाकरण</v>
      </c>
    </row>
    <row r="531" spans="2:4" ht="14.25" customHeight="1">
      <c r="B531" s="4" t="s">
        <v>507</v>
      </c>
      <c r="C531" s="5" t="str">
        <f ca="1">IFERROR(__xludf.DUMMYFUNCTION("GOOGLETRANSLATE(B531,""en"", ""hi"")"),"उच्च जोखिम मूल्यांकन")</f>
        <v>उच्च जोखिम मूल्यांकन</v>
      </c>
    </row>
    <row r="532" spans="2:4" ht="14.25" customHeight="1">
      <c r="B532" s="4" t="s">
        <v>508</v>
      </c>
      <c r="C532" s="5" t="str">
        <f ca="1">IFERROR(__xludf.DUMMYFUNCTION("GOOGLETRANSLATE(B532,""en"", ""hi"")"),"सामान्य ओपीडी देखभाल सूची")</f>
        <v>सामान्य ओपीडी देखभाल सूची</v>
      </c>
    </row>
    <row r="533" spans="2:4" ht="14.25" customHeight="1">
      <c r="B533" s="4" t="s">
        <v>509</v>
      </c>
      <c r="C533" s="5" t="str">
        <f ca="1">IFERROR(__xludf.DUMMYFUNCTION("GOOGLETRANSLATE(B533,""en"", ""hi"")"),"मृत्यु की खबरें")</f>
        <v>मृत्यु की खबरें</v>
      </c>
      <c r="D533" s="18" t="s">
        <v>784</v>
      </c>
    </row>
    <row r="534" spans="2:4" ht="14.25" customHeight="1">
      <c r="B534" s="4" t="s">
        <v>510</v>
      </c>
      <c r="C534" s="5" t="str">
        <f ca="1">IFERROR(__xludf.DUMMYFUNCTION("GOOGLETRANSLATE(B534,""en"", ""hi"")"),"ग्राम स्तरीय प्रपत्र")</f>
        <v>ग्राम स्तरीय प्रपत्र</v>
      </c>
    </row>
    <row r="535" spans="2:4" ht="14.25" customHeight="1">
      <c r="B535" s="4" t="s">
        <v>511</v>
      </c>
      <c r="C535" s="5" t="str">
        <f ca="1">IFERROR(__xludf.DUMMYFUNCTION("GOOGLETRANSLATE(B535,""en"", ""hi"")"),"आइकन ग्रिड आइटम")</f>
        <v>आइकन ग्रिड आइटम</v>
      </c>
    </row>
    <row r="536" spans="2:4" ht="14.25" customHeight="1">
      <c r="B536" s="4" t="s">
        <v>433</v>
      </c>
      <c r="C536" s="5" t="str">
        <f ca="1">IFERROR(__xludf.DUMMYFUNCTION("GOOGLETRANSLATE(B536,""en"", ""hi"")"),"गर्भवती महिलाओं का पंजीकरण")</f>
        <v>गर्भवती महिलाओं का पंजीकरण</v>
      </c>
    </row>
    <row r="537" spans="2:4" ht="14.25" customHeight="1">
      <c r="B537" s="4" t="s">
        <v>512</v>
      </c>
      <c r="C537" s="5" t="str">
        <f ca="1">IFERROR(__xludf.DUMMYFUNCTION("GOOGLETRANSLATE(B537,""en"", ""hi"")"),"प्रसव परिणाम")</f>
        <v>प्रसव परिणाम</v>
      </c>
    </row>
    <row r="538" spans="2:4" ht="14.25" customHeight="1">
      <c r="B538" s="4" t="s">
        <v>513</v>
      </c>
      <c r="C538" s="5" t="str">
        <f ca="1">IFERROR(__xludf.DUMMYFUNCTION("GOOGLETRANSLATE(B538,""en"", ""hi"")"),"पीएनसी माताओं की सूची")</f>
        <v>पीएनसी माताओं की सूची</v>
      </c>
    </row>
    <row r="539" spans="2:4" ht="14.25" customHeight="1">
      <c r="B539" s="4" t="s">
        <v>514</v>
      </c>
      <c r="C539" s="5" t="str">
        <f ca="1">IFERROR(__xludf.DUMMYFUNCTION("GOOGLETRANSLATE(B539,""en"", ""hi"")"),"शिशु पंजीकरण")</f>
        <v>शिशु पंजीकरण</v>
      </c>
    </row>
    <row r="540" spans="2:4" ht="14.25" customHeight="1">
      <c r="B540" s="4" t="s">
        <v>515</v>
      </c>
      <c r="C540" s="5" t="str">
        <f ca="1">IFERROR(__xludf.DUMMYFUNCTION("GOOGLETRANSLATE(B540,""en"", ""hi"")"),"बाल पंजीकरण")</f>
        <v>बाल पंजीकरण</v>
      </c>
    </row>
    <row r="541" spans="2:4" ht="14.25" customHeight="1">
      <c r="B541" s="4" t="s">
        <v>516</v>
      </c>
      <c r="C541" s="5" t="str">
        <f ca="1">IFERROR(__xludf.DUMMYFUNCTION("GOOGLETRANSLATE(B541,""en"", ""hi"")"),"गर्भपात सूची")</f>
        <v>गर्भपात सूची</v>
      </c>
    </row>
    <row r="542" spans="2:4" ht="14.25" customHeight="1">
      <c r="B542" s="4" t="s">
        <v>517</v>
      </c>
      <c r="C542" s="5" t="str">
        <f ca="1">IFERROR(__xludf.DUMMYFUNCTION("GOOGLETRANSLATE(B542,""en"", ""hi"")"),"ई-पीएमएसएमए सूची")</f>
        <v>ई-पीएमएसएमए सूची</v>
      </c>
    </row>
    <row r="543" spans="2:4" ht="14.25" customHeight="1">
      <c r="B543" s="4" t="s">
        <v>518</v>
      </c>
      <c r="C543" s="5" t="str">
        <f ca="1">IFERROR(__xludf.DUMMYFUNCTION("GOOGLETRANSLATE(B543,""en"", ""hi"")"),"शिशु सूची")</f>
        <v>शिशु सूची</v>
      </c>
    </row>
    <row r="544" spans="2:4" ht="14.25" customHeight="1">
      <c r="B544" s="4" t="s">
        <v>519</v>
      </c>
      <c r="C544" s="5" t="str">
        <f ca="1">IFERROR(__xludf.DUMMYFUNCTION("GOOGLETRANSLATE(B544,""en"", ""hi"")"),"बच्चों की सूची")</f>
        <v>बच्चों की सूची</v>
      </c>
    </row>
    <row r="545" spans="2:4" ht="14.25" customHeight="1">
      <c r="B545" s="4" t="s">
        <v>520</v>
      </c>
      <c r="C545" s="5" t="str">
        <f ca="1">IFERROR(__xludf.DUMMYFUNCTION("GOOGLETRANSLATE(B545,""en"", ""hi"")"),"किशोर सूची")</f>
        <v>किशोर सूची</v>
      </c>
    </row>
    <row r="546" spans="2:4" ht="14.25" customHeight="1">
      <c r="B546" s="4" t="s">
        <v>521</v>
      </c>
      <c r="C546" s="5" t="str">
        <f ca="1">IFERROR(__xludf.DUMMYFUNCTION("GOOGLETRANSLATE(B546,""en"", ""hi"")"),"5 वर्ष से कम आयु के बच्चे")</f>
        <v>5 वर्ष से कम आयु के बच्चे</v>
      </c>
    </row>
    <row r="547" spans="2:4" s="6" customFormat="1" ht="14.25" customHeight="1">
      <c r="B547" s="12" t="s">
        <v>522</v>
      </c>
      <c r="C547" s="18" t="str">
        <f ca="1">IFERROR(__xludf.DUMMYFUNCTION("GOOGLETRANSLATE(B547,""en"", ""hi"")"),"पात्र दंपत्ति पंजीकरण")</f>
        <v>पात्र दंपत्ति पंजीकरण</v>
      </c>
      <c r="D547" s="18" t="s">
        <v>785</v>
      </c>
    </row>
    <row r="548" spans="2:4" s="6" customFormat="1" ht="14.25" customHeight="1">
      <c r="B548" s="12" t="s">
        <v>481</v>
      </c>
      <c r="C548" s="18" t="str">
        <f ca="1">IFERROR(__xludf.DUMMYFUNCTION("GOOGLETRANSLATE(B548,""en"", ""hi"")"),"योग्य दंपत्ति ट्रैकिंग")</f>
        <v>योग्य दंपत्ति ट्रैकिंग</v>
      </c>
      <c r="D548" s="6" t="s">
        <v>786</v>
      </c>
    </row>
    <row r="549" spans="2:4" ht="14.25" customHeight="1">
      <c r="B549" s="4" t="s">
        <v>523</v>
      </c>
      <c r="C549" s="5" t="str">
        <f ca="1">IFERROR(__xludf.DUMMYFUNCTION("GOOGLETRANSLATE(B549,""en"", ""hi"")"),"पति का नाम")</f>
        <v>पति का नाम</v>
      </c>
    </row>
    <row r="550" spans="2:4" ht="14.25" customHeight="1">
      <c r="B550" s="4" t="s">
        <v>524</v>
      </c>
      <c r="C550" s="5" t="str">
        <f ca="1">IFERROR(__xludf.DUMMYFUNCTION("GOOGLETRANSLATE(B550,""en"", ""hi"")"),"एलएमपी तिथि")</f>
        <v>एलएमपी तिथि</v>
      </c>
    </row>
    <row r="551" spans="2:4" ht="14.25" customHeight="1">
      <c r="B551" s="4" t="s">
        <v>525</v>
      </c>
      <c r="C551" s="5" t="str">
        <f ca="1">IFERROR(__xludf.DUMMYFUNCTION("GOOGLETRANSLATE(B551,""en"", ""hi"")"),"मासिक धर्म छूट गया")</f>
        <v>मासिक धर्म छूट गया</v>
      </c>
    </row>
    <row r="552" spans="2:4" ht="14.25" customHeight="1">
      <c r="B552" s="4" t="s">
        <v>526</v>
      </c>
      <c r="C552" s="5" t="str">
        <f ca="1">IFERROR(__xludf.DUMMYFUNCTION("GOOGLETRANSLATE(B552,""en"", ""hi"")"),"समीक्षा के अंतर्गत")</f>
        <v>समीक्षा के अंतर्गत</v>
      </c>
    </row>
    <row r="553" spans="2:4" ht="14.25" customHeight="1">
      <c r="B553" s="4" t="s">
        <v>527</v>
      </c>
      <c r="C553" s="5" t="str">
        <f ca="1">IFERROR(__xludf.DUMMYFUNCTION("GOOGLETRANSLATE(B553,""en"", ""hi"")"),"पंजीकरण करवाना")</f>
        <v>पंजीकरण करवाना</v>
      </c>
    </row>
    <row r="554" spans="2:4" ht="14.25" customHeight="1">
      <c r="B554" s="4" t="s">
        <v>528</v>
      </c>
      <c r="C554" s="5" t="str">
        <f ca="1">IFERROR(__xludf.DUMMYFUNCTION("GOOGLETRANSLATE(B554,""en"", ""hi"")"),"कोई पात्र दंपत्ति नहीं मिली")</f>
        <v>कोई पात्र दंपत्ति नहीं मिली</v>
      </c>
    </row>
    <row r="555" spans="2:4" ht="14.25" customHeight="1">
      <c r="B555" s="4" t="s">
        <v>529</v>
      </c>
      <c r="C555" s="5" t="str">
        <f ca="1">IFERROR(__xludf.DUMMYFUNCTION("GOOGLETRANSLATE(B555,""en"", ""hi"")"),"कोई पंजीकृत जोड़े नहीं मिले")</f>
        <v>कोई पंजीकृत जोड़े नहीं मिले</v>
      </c>
    </row>
    <row r="556" spans="2:4" ht="14.25" customHeight="1">
      <c r="B556" s="4" t="s">
        <v>530</v>
      </c>
      <c r="C556" s="5" t="str">
        <f ca="1">IFERROR(__xludf.DUMMYFUNCTION("GOOGLETRANSLATE(B556,""en"", ""hi"")"),"पुकारना")</f>
        <v>पुकारना</v>
      </c>
      <c r="D556" s="6" t="s">
        <v>787</v>
      </c>
    </row>
    <row r="557" spans="2:4" ht="14.25" customHeight="1">
      <c r="B557" s="4" t="s">
        <v>531</v>
      </c>
      <c r="C557" s="5" t="str">
        <f ca="1">IFERROR(__xludf.DUMMYFUNCTION("GOOGLETRANSLATE(B557,""en"", ""hi"")"),"कोई डेटा नहीं")</f>
        <v>कोई डेटा नहीं</v>
      </c>
    </row>
    <row r="558" spans="2:4" ht="14.25" customHeight="1">
      <c r="B558" s="4" t="s">
        <v>42</v>
      </c>
      <c r="C558" s="5" t="str">
        <f ca="1">IFERROR(__xludf.DUMMYFUNCTION("GOOGLETRANSLATE(B558,""en"", ""hi"")"),"खोज")</f>
        <v>खोज</v>
      </c>
    </row>
    <row r="559" spans="2:4" ht="14.25" customHeight="1">
      <c r="B559" s="4" t="s">
        <v>532</v>
      </c>
      <c r="C559" s="5" t="str">
        <f ca="1">IFERROR(__xludf.DUMMYFUNCTION("GOOGLETRANSLATE(B559,""en"", ""hi"")"),"स्थिति")</f>
        <v>स्थिति</v>
      </c>
    </row>
    <row r="560" spans="2:4" ht="14.25" customHeight="1">
      <c r="B560" s="4" t="s">
        <v>533</v>
      </c>
      <c r="C560" s="5" t="str">
        <f ca="1">IFERROR(__xludf.DUMMYFUNCTION("GOOGLETRANSLATE(B560,""en"", ""hi"")"),"आयु")</f>
        <v>आयु</v>
      </c>
    </row>
    <row r="561" spans="2:4" ht="14.25" customHeight="1">
      <c r="B561" s="4" t="s">
        <v>534</v>
      </c>
      <c r="C561" s="5" t="str">
        <f ca="1">IFERROR(__xludf.DUMMYFUNCTION("GOOGLETRANSLATE(B561,""en"", ""hi"")"),"मोबाइल नंबर")</f>
        <v>मोबाइल नंबर</v>
      </c>
    </row>
    <row r="562" spans="2:4" ht="14.25" customHeight="1">
      <c r="B562" s="4" t="s">
        <v>535</v>
      </c>
      <c r="C562" s="5" t="str">
        <f ca="1">IFERROR(__xludf.DUMMYFUNCTION("GOOGLETRANSLATE(B562,""en"", ""hi"")"),"आरसीएच आईडी")</f>
        <v>आरसीएच आईडी</v>
      </c>
    </row>
    <row r="563" spans="2:4" ht="14.25" customHeight="1">
      <c r="B563" s="4" t="s">
        <v>536</v>
      </c>
      <c r="C563" s="5" t="str">
        <f ca="1">IFERROR(__xludf.DUMMYFUNCTION("GOOGLETRANSLATE(B563,""en"", ""hi"")"),"कोई गर्भवती महिला नहीं मिली")</f>
        <v>कोई गर्भवती महिला नहीं मिली</v>
      </c>
    </row>
    <row r="564" spans="2:4" ht="14.25" customHeight="1">
      <c r="B564" s="4" t="s">
        <v>537</v>
      </c>
      <c r="C564" s="5" t="str">
        <f ca="1">IFERROR(__xludf.DUMMYFUNCTION("GOOGLETRANSLATE(B564,""en"", ""hi"")"),"गर्भावस्था के सप्ताह")</f>
        <v>गर्भावस्था के सप्ताह</v>
      </c>
    </row>
    <row r="565" spans="2:4" ht="14.25" customHeight="1">
      <c r="B565" s="4" t="s">
        <v>538</v>
      </c>
      <c r="C565" s="5" t="str">
        <f ca="1">IFERROR(__xludf.DUMMYFUNCTION("GOOGLETRANSLATE(B565,""en"", ""hi"")"),"ईडीडी")</f>
        <v>ईडीडी</v>
      </c>
    </row>
    <row r="566" spans="2:4" ht="14.25" customHeight="1">
      <c r="B566" s="4" t="s">
        <v>539</v>
      </c>
      <c r="C566" s="5" t="str">
        <f ca="1">IFERROR(__xludf.DUMMYFUNCTION("GOOGLETRANSLATE(B566,""en"", ""hi"")"),"अंतिम विज़िट तिथि")</f>
        <v>अंतिम विज़िट तिथि</v>
      </c>
      <c r="D566" s="6" t="s">
        <v>788</v>
      </c>
    </row>
    <row r="567" spans="2:4" ht="14.25" customHeight="1">
      <c r="B567" s="4" t="s">
        <v>540</v>
      </c>
      <c r="C567" s="5" t="str">
        <f ca="1">IFERROR(__xludf.DUMMYFUNCTION("GOOGLETRANSLATE(B567,""en"", ""hi"")"),"एएनसी विज़िट जोड़ें")</f>
        <v>एएनसी विज़िट जोड़ें</v>
      </c>
      <c r="D567" s="6" t="s">
        <v>789</v>
      </c>
    </row>
    <row r="568" spans="2:4" ht="14.25" customHeight="1">
      <c r="B568" s="4" t="s">
        <v>541</v>
      </c>
      <c r="C568" s="5" t="str">
        <f ca="1">IFERROR(__xludf.DUMMYFUNCTION("GOOGLETRANSLATE(B568,""en"", ""hi"")"),"पीएमएसएमए जोड़ें")</f>
        <v>पीएमएसएमए जोड़ें</v>
      </c>
    </row>
    <row r="569" spans="2:4" ht="14.25" customHeight="1">
      <c r="B569" s="4" t="s">
        <v>542</v>
      </c>
      <c r="C569" s="5" t="str">
        <f ca="1">IFERROR(__xludf.DUMMYFUNCTION("GOOGLETRANSLATE(B569,""en"", ""hi"")"),"कोई भी एएनसी योग्य महिला नहीं मिली")</f>
        <v>कोई भी एएनसी योग्य महिला नहीं मिली</v>
      </c>
    </row>
    <row r="570" spans="2:4" ht="14.25" customHeight="1">
      <c r="B570" s="4" t="s">
        <v>543</v>
      </c>
      <c r="C570" s="5" t="str">
        <f ca="1">IFERROR(__xludf.DUMMYFUNCTION("GOOGLETRANSLATE(B570,""en"", ""hi"")"),"प्रसव कराने वाली कोई महिला नहीं मिली")</f>
        <v>प्रसव कराने वाली कोई महिला नहीं मिली</v>
      </c>
    </row>
    <row r="571" spans="2:4" ht="14.25" customHeight="1">
      <c r="B571" s="4" t="s">
        <v>544</v>
      </c>
      <c r="C571" s="5" t="str">
        <f ca="1">IFERROR(__xludf.DUMMYFUNCTION("GOOGLETRANSLATE(B571,""en"", ""hi"")"),"प्रसव के तुरंत बाद माँ की स्थिति")</f>
        <v>प्रसव के तुरंत बाद माँ की स्थिति</v>
      </c>
    </row>
    <row r="572" spans="2:4" ht="14.25" customHeight="1">
      <c r="B572" s="4" t="s">
        <v>545</v>
      </c>
      <c r="C572" s="5" t="str">
        <f ca="1">IFERROR(__xludf.DUMMYFUNCTION("GOOGLETRANSLATE(B572,""en"", ""hi"")"),"मातृ संबंधी जटिलताएँ")</f>
        <v>मातृ संबंधी जटिलताएँ</v>
      </c>
    </row>
    <row r="573" spans="2:4" ht="14.25" customHeight="1">
      <c r="B573" s="4" t="s">
        <v>546</v>
      </c>
      <c r="C573" s="5" t="str">
        <f ca="1">IFERROR(__xludf.DUMMYFUNCTION("GOOGLETRANSLATE(B573,""en"", ""hi"")"),"क्या माता वर्तमान में अस्पताल में भर्ती हैं?")</f>
        <v>क्या माता वर्तमान में अस्पताल में भर्ती हैं?</v>
      </c>
    </row>
    <row r="574" spans="2:4" ht="14.25" customHeight="1">
      <c r="B574" s="4" t="s">
        <v>547</v>
      </c>
      <c r="C574" s="5" t="str">
        <f ca="1">IFERROR(__xludf.DUMMYFUNCTION("GOOGLETRANSLATE(B574,""en"", ""hi"")"),"मुक्ति की तारीख")</f>
        <v>मुक्ति की तारीख</v>
      </c>
      <c r="D574" s="6" t="s">
        <v>790</v>
      </c>
    </row>
    <row r="575" spans="2:4" ht="14.25" customHeight="1">
      <c r="B575" s="4" t="s">
        <v>548</v>
      </c>
      <c r="C575" s="5" t="str">
        <f ca="1">IFERROR(__xludf.DUMMYFUNCTION("GOOGLETRANSLATE(B575,""en"", ""hi"")"),"छुट्टी का समय")</f>
        <v>छुट्टी का समय</v>
      </c>
    </row>
    <row r="576" spans="2:4" ht="14.25" customHeight="1">
      <c r="B576" s="4" t="s">
        <v>549</v>
      </c>
      <c r="C576" s="5" t="str">
        <f ca="1">IFERROR(__xludf.DUMMYFUNCTION("GOOGLETRANSLATE(B576,""en"", ""hi"")"),"प्रसव के परिणाम")</f>
        <v>प्रसव के परिणाम</v>
      </c>
    </row>
    <row r="577" spans="2:4" ht="14.25" customHeight="1">
      <c r="B577" s="4" t="s">
        <v>550</v>
      </c>
      <c r="C577" s="5" t="str">
        <f ca="1">IFERROR(__xludf.DUMMYFUNCTION("GOOGLETRANSLATE(B577,""en"", ""hi"")"),"जीवित जन्म")</f>
        <v>जीवित जन्म</v>
      </c>
    </row>
    <row r="578" spans="2:4" ht="14.25" customHeight="1">
      <c r="B578" s="4" t="s">
        <v>551</v>
      </c>
      <c r="C578" s="5" t="str">
        <f ca="1">IFERROR(__xludf.DUMMYFUNCTION("GOOGLETRANSLATE(B578,""en"", ""hi"")"),"मृत जन्म")</f>
        <v>मृत जन्म</v>
      </c>
    </row>
    <row r="579" spans="2:4" ht="14.25" customHeight="1">
      <c r="B579" s="4" t="s">
        <v>9</v>
      </c>
      <c r="C579" s="5" t="str">
        <f ca="1">IFERROR(__xludf.DUMMYFUNCTION("GOOGLETRANSLATE(B579,""en"", ""hi"")"),"अगला")</f>
        <v>अगला</v>
      </c>
    </row>
    <row r="580" spans="2:4" ht="14.25" customHeight="1">
      <c r="B580" s="4" t="s">
        <v>552</v>
      </c>
      <c r="C580" s="5" t="str">
        <f ca="1">IFERROR(__xludf.DUMMYFUNCTION("GOOGLETRANSLATE(B580,""en"", ""hi"")"),"जिला नोडल अधिकारी को सूचित करें")</f>
        <v>जिला नोडल अधिकारी को सूचित करें</v>
      </c>
    </row>
    <row r="581" spans="2:4" ht="14.25" customHeight="1">
      <c r="B581" s="4" t="s">
        <v>553</v>
      </c>
      <c r="C581" s="5" t="str">
        <f ca="1">IFERROR(__xludf.DUMMYFUNCTION("GOOGLETRANSLATE(B581,""en"", ""hi"")"),"इस मां के लिए गहन प्रसवोत्तर देखभाल निगरानी की सिफारिश की जाती है।")</f>
        <v>इस मां के लिए गहन प्रसवोत्तर देखभाल निगरानी की सिफारिश की जाती है।</v>
      </c>
    </row>
    <row r="582" spans="2:4" ht="14.25" customHeight="1">
      <c r="B582" s="4" t="s">
        <v>554</v>
      </c>
      <c r="C582" s="5" t="str">
        <f ca="1">IFERROR(__xludf.DUMMYFUNCTION("GOOGLETRANSLATE(B582,""en"", ""hi"")"),"गर्भाशय निकालने की सर्जरी के लिए परिवार नियोजन की स्थिति और पात्र दंपत्तियों की जानकारी अपडेट की जाएगी।")</f>
        <v>गर्भाशय निकालने की सर्जरी के लिए परिवार नियोजन की स्थिति और पात्र दंपत्तियों की जानकारी अपडेट की जाएगी।</v>
      </c>
    </row>
    <row r="583" spans="2:4" ht="14.25" customHeight="1">
      <c r="B583" s="4" t="s">
        <v>555</v>
      </c>
      <c r="C583" s="5" t="str">
        <f ca="1">IFERROR(__xludf.DUMMYFUNCTION("GOOGLETRANSLATE(B583,""en"", ""hi"")"),"मातृ मृत्यु लेखापरीक्षा प्रपत्र खोला जाएगा।")</f>
        <v>मातृ मृत्यु लेखापरीक्षा प्रपत्र खोला जाएगा।</v>
      </c>
    </row>
    <row r="584" spans="2:4" ht="14.25" customHeight="1">
      <c r="B584" s="4" t="s">
        <v>556</v>
      </c>
      <c r="C584" s="5" t="str">
        <f ca="1">IFERROR(__xludf.DUMMYFUNCTION("GOOGLETRANSLATE(B584,""en"", ""hi"")"),"प्रसव की तारीख से पहले डिस्चार्ज की तारीख नहीं हो सकती।")</f>
        <v>प्रसव की तारीख से पहले डिस्चार्ज की तारीख नहीं हो सकती।</v>
      </c>
    </row>
    <row r="585" spans="2:4" ht="14.25" customHeight="1">
      <c r="B585" s="4" t="s">
        <v>557</v>
      </c>
      <c r="C585" s="5" t="str">
        <f ca="1">IFERROR(__xludf.DUMMYFUNCTION("GOOGLETRANSLATE(B585,""en"", ""hi"")"),"महत्वपूर्ण जानकारी एवं नुस्खे")</f>
        <v>महत्वपूर्ण जानकारी एवं नुस्खे</v>
      </c>
      <c r="D585" s="18" t="s">
        <v>791</v>
      </c>
    </row>
    <row r="586" spans="2:4" ht="14.25" customHeight="1">
      <c r="B586" s="4" t="s">
        <v>558</v>
      </c>
      <c r="C586" s="5" t="str">
        <f ca="1">IFERROR(__xludf.DUMMYFUNCTION("GOOGLETRANSLATE(B586,""en"", ""hi"")"),"महिला का नाम")</f>
        <v>महिला का नाम</v>
      </c>
    </row>
    <row r="587" spans="2:4" ht="14.25" customHeight="1">
      <c r="B587" s="4" t="s">
        <v>533</v>
      </c>
      <c r="C587" s="5" t="str">
        <f ca="1">IFERROR(__xludf.DUMMYFUNCTION("GOOGLETRANSLATE(B587,""en"", ""hi"")"),"आयु")</f>
        <v>आयु</v>
      </c>
    </row>
    <row r="588" spans="2:4" ht="14.25" customHeight="1">
      <c r="B588" s="4" t="s">
        <v>559</v>
      </c>
      <c r="C588" s="5" t="str">
        <f ca="1">IFERROR(__xludf.DUMMYFUNCTION("GOOGLETRANSLATE(B588,""en"", ""hi"")"),"मामले आईडी:")</f>
        <v>मामले आईडी:</v>
      </c>
    </row>
    <row r="589" spans="2:4" ht="14.25" customHeight="1">
      <c r="B589" s="4" t="s">
        <v>560</v>
      </c>
      <c r="C589" s="5" t="str">
        <f ca="1">IFERROR(__xludf.DUMMYFUNCTION("GOOGLETRANSLATE(B589,""en"", ""hi"")"),"एएनसी का इतिहास देखें")</f>
        <v>एएनसी का इतिहास देखें</v>
      </c>
    </row>
    <row r="590" spans="2:4" ht="14.25" customHeight="1">
      <c r="B590" s="4" t="s">
        <v>561</v>
      </c>
      <c r="C590" s="5" t="str">
        <f ca="1">IFERROR(__xludf.DUMMYFUNCTION("GOOGLETRANSLATE(B590,""en"", ""hi"")"),"वितरण की तारीख")</f>
        <v>वितरण की तारीख</v>
      </c>
      <c r="D590" s="6" t="s">
        <v>792</v>
      </c>
    </row>
    <row r="591" spans="2:4" ht="14.25" customHeight="1">
      <c r="B591" s="4" t="s">
        <v>562</v>
      </c>
      <c r="C591" s="5" t="str">
        <f ca="1">IFERROR(__xludf.DUMMYFUNCTION("GOOGLETRANSLATE(B591,""en"", ""hi"")"),"डिलीवरी का समय")</f>
        <v>डिलीवरी का समय</v>
      </c>
      <c r="D591" s="6" t="s">
        <v>793</v>
      </c>
    </row>
    <row r="592" spans="2:4" ht="14.25" customHeight="1">
      <c r="B592" s="4" t="s">
        <v>563</v>
      </c>
      <c r="C592" s="5" t="str">
        <f ca="1">IFERROR(__xludf.DUMMYFUNCTION("GOOGLETRANSLATE(B592,""en"", ""hi"")"),"प्रसव के समय गर्भकालीन आयु")</f>
        <v>प्रसव के समय गर्भकालीन आयु</v>
      </c>
    </row>
    <row r="593" spans="2:4" ht="14.25" customHeight="1">
      <c r="B593" s="4" t="s">
        <v>564</v>
      </c>
      <c r="C593" s="5" t="str">
        <f ca="1">IFERROR(__xludf.DUMMYFUNCTION("GOOGLETRANSLATE(B593,""en"", ""hi"")"),"डिलिवरी का स्थान")</f>
        <v>डिलिवरी का स्थान</v>
      </c>
      <c r="D593" s="6" t="s">
        <v>794</v>
      </c>
    </row>
    <row r="594" spans="2:4" ht="14.25" customHeight="1">
      <c r="B594" s="4" t="s">
        <v>565</v>
      </c>
      <c r="C594" s="5" t="str">
        <f ca="1">IFERROR(__xludf.DUMMYFUNCTION("GOOGLETRANSLATE(B594,""en"", ""hi"")"),"यदि निजी अस्पताल है, तो नाम निर्दिष्ट करें")</f>
        <v>यदि निजी अस्पताल है, तो नाम निर्दिष्ट करें</v>
      </c>
      <c r="D594" s="6"/>
    </row>
    <row r="595" spans="2:4" ht="14.25" customHeight="1">
      <c r="B595" s="4" t="s">
        <v>566</v>
      </c>
      <c r="C595" s="5" t="str">
        <f ca="1">IFERROR(__xludf.DUMMYFUNCTION("GOOGLETRANSLATE(B595,""en"", ""hi"")"),"डिलीवरी द्वारा संचालित")</f>
        <v>डिलीवरी द्वारा संचालित</v>
      </c>
      <c r="D595" s="6" t="s">
        <v>795</v>
      </c>
    </row>
    <row r="596" spans="2:4" ht="14.25" customHeight="1">
      <c r="B596" s="4" t="s">
        <v>567</v>
      </c>
      <c r="C596" s="5" t="str">
        <f ca="1">IFERROR(__xludf.DUMMYFUNCTION("GOOGLETRANSLATE(B596,""en"", ""hi"")"),"प्रसव का तरीका")</f>
        <v>प्रसव का तरीका</v>
      </c>
    </row>
    <row r="597" spans="2:4" ht="14.25" customHeight="1">
      <c r="B597" s="4" t="s">
        <v>568</v>
      </c>
      <c r="C597" s="5" t="str">
        <f ca="1">IFERROR(__xludf.DUMMYFUNCTION("GOOGLETRANSLATE(B597,""en"", ""hi"")"),"एलएससीएस/आपातकालीन एलएससीएस/सहायता प्राप्त एलएससीएस के लिए संकेत")</f>
        <v>एलएससीएस/आपातकालीन एलएससीएस/सहायता प्राप्त एलएससीएस के लिए संकेत</v>
      </c>
    </row>
    <row r="598" spans="2:4" ht="14.25" customHeight="1">
      <c r="B598" s="4" t="s">
        <v>569</v>
      </c>
      <c r="C598" s="5" t="str">
        <f ca="1">IFERROR(__xludf.DUMMYFUNCTION("GOOGLETRANSLATE(B598,""en"", ""hi"")"),"अन्य (निर्दिष्ट करे)")</f>
        <v>अन्य (निर्दिष्ट करे)</v>
      </c>
    </row>
    <row r="599" spans="2:4" ht="14.25" customHeight="1">
      <c r="B599" s="4" t="s">
        <v>570</v>
      </c>
      <c r="C599" s="5" t="str">
        <f ca="1">IFERROR(__xludf.DUMMYFUNCTION("GOOGLETRANSLATE(B599,""en"", ""hi"")"),"भविष्य की तिथि नहीं हो सकती")</f>
        <v>भविष्य की तिथि नहीं हो सकती</v>
      </c>
    </row>
    <row r="600" spans="2:4" ht="14.25" customHeight="1">
      <c r="B600" s="4" t="s">
        <v>571</v>
      </c>
      <c r="C600" s="5" t="str">
        <f ca="1">IFERROR(__xludf.DUMMYFUNCTION("GOOGLETRANSLATE(B600,""en"", ""hi"")"),"तिथि 1% और 2% के बीच होनी चाहिए।")</f>
        <v>तिथि 1% और 2% के बीच होनी चाहिए।</v>
      </c>
    </row>
    <row r="601" spans="2:4" ht="14.25" customHeight="1">
      <c r="B601" s="4" t="s">
        <v>572</v>
      </c>
      <c r="C601" s="5" t="str">
        <f ca="1">IFERROR(__xludf.DUMMYFUNCTION("GOOGLETRANSLATE(B601,""en"", ""hi"")"),"प्रसवोत्तर प्रसव")</f>
        <v>प्रसवोत्तर प्रसव</v>
      </c>
    </row>
    <row r="602" spans="2:4" ht="14.25" customHeight="1">
      <c r="B602" s="4" t="s">
        <v>573</v>
      </c>
      <c r="C602" s="5" t="str">
        <f ca="1">IFERROR(__xludf.DUMMYFUNCTION("GOOGLETRANSLATE(B602,""en"", ""hi"")"),"समयपूर्व प्रसव")</f>
        <v>समयपूर्व प्रसव</v>
      </c>
    </row>
    <row r="603" spans="2:4" ht="14.25" customHeight="1">
      <c r="B603" s="4" t="s">
        <v>574</v>
      </c>
      <c r="C603" s="5" t="str">
        <f ca="1">IFERROR(__xludf.DUMMYFUNCTION("GOOGLETRANSLATE(B603,""en"", ""hi"")"),"घर पर प्रसव हो गया है। जोखिमों के बारे में परामर्श दें। प्रसवपूर्व देखभाल के लिए तुरंत डॉक्टर से मिलने की व्यवस्था करें।")</f>
        <v>घर पर प्रसव हो गया है। जोखिमों के बारे में परामर्श दें। प्रसवपूर्व देखभाल के लिए तुरंत डॉक्टर से मिलने की व्यवस्था करें।</v>
      </c>
    </row>
    <row r="604" spans="2:4" ht="14.25" customHeight="1">
      <c r="B604" s="4" t="s">
        <v>575</v>
      </c>
      <c r="C604" s="5" t="str">
        <f ca="1">IFERROR(__xludf.DUMMYFUNCTION("GOOGLETRANSLATE(B604,""en"", ""hi"")"),"24 घंटे के भीतर तत्काल पीएनसी होम विजिट की आवश्यकता है।")</f>
        <v>24 घंटे के भीतर तत्काल पीएनसी होम विजिट की आवश्यकता है।</v>
      </c>
      <c r="D604" s="18" t="s">
        <v>796</v>
      </c>
    </row>
    <row r="605" spans="2:4" ht="14.25" customHeight="1">
      <c r="B605" s="4" t="s">
        <v>576</v>
      </c>
      <c r="C605" s="5" t="str">
        <f ca="1">IFERROR(__xludf.DUMMYFUNCTION("GOOGLETRANSLATE(B605,""en"", ""hi"")"),"अकुशल प्रसव सहायक। उच्च जोखिम वाली प्रसवोत्तर देखभाल की आवश्यकता है।")</f>
        <v>अकुशल प्रसव सहायक। उच्च जोखिम वाली प्रसवोत्तर देखभाल की आवश्यकता है।</v>
      </c>
    </row>
    <row r="606" spans="2:4" ht="14.25" customHeight="1">
      <c r="B606" s="4" t="s">
        <v>577</v>
      </c>
      <c r="C606" s="5" t="str">
        <f ca="1">IFERROR(__xludf.DUMMYFUNCTION("GOOGLETRANSLATE(B606,""en"", ""hi"")"),"अत्यधिक समय से पहले जन्मा (&lt;28 सप्ताह)")</f>
        <v>अत्यधिक समय से पहले जन्मा (&lt;28 सप्ताह)</v>
      </c>
    </row>
    <row r="607" spans="2:4" ht="14.25" customHeight="1">
      <c r="B607" s="4" t="s">
        <v>578</v>
      </c>
      <c r="C607" s="5" t="str">
        <f ca="1">IFERROR(__xludf.DUMMYFUNCTION("GOOGLETRANSLATE(B607,""en"", ""hi"")"),"बहुत समयपूर्व जन्म (28-32 सप्ताह)")</f>
        <v>बहुत समयपूर्व जन्म (28-32 सप्ताह)</v>
      </c>
    </row>
    <row r="608" spans="2:4" ht="14.25" customHeight="1">
      <c r="B608" s="4" t="s">
        <v>579</v>
      </c>
      <c r="C608" s="5" t="str">
        <f ca="1">IFERROR(__xludf.DUMMYFUNCTION("GOOGLETRANSLATE(B608,""en"", ""hi"")"),"मध्यम से देर से समय से पहले जन्म (32-37 सप्ताह)")</f>
        <v>मध्यम से देर से समय से पहले जन्म (32-37 सप्ताह)</v>
      </c>
    </row>
    <row r="609" spans="2:4" ht="14.25" customHeight="1">
      <c r="B609" s="4" t="s">
        <v>580</v>
      </c>
      <c r="C609" s="5" t="str">
        <f ca="1">IFERROR(__xludf.DUMMYFUNCTION("GOOGLETRANSLATE(B609,""en"", ""hi"")"),"अवधि (37-42 सप्ताह)")</f>
        <v>अवधि (37-42 सप्ताह)</v>
      </c>
    </row>
    <row r="610" spans="2:4" ht="14.25" customHeight="1">
      <c r="B610" s="4" t="s">
        <v>581</v>
      </c>
      <c r="C610" s="5" t="str">
        <f ca="1">IFERROR(__xludf.DUMMYFUNCTION("GOOGLETRANSLATE(B610,""en"", ""hi"")"),"प्रसवोत्तर (&gt;42 सप्ताह)")</f>
        <v>प्रसवोत्तर (&gt;42 सप्ताह)</v>
      </c>
    </row>
    <row r="611" spans="2:4" ht="14.25" customHeight="1">
      <c r="B611" s="4" t="s">
        <v>582</v>
      </c>
      <c r="C611" s="5" t="str">
        <f ca="1">IFERROR(__xludf.DUMMYFUNCTION("GOOGLETRANSLATE(B611,""en"", ""hi"")"),"कृपया कम से कम एक संकेत चुनें")</f>
        <v>कृपया कम से कम एक संकेत चुनें</v>
      </c>
    </row>
    <row r="612" spans="2:4" ht="14.25" customHeight="1">
      <c r="B612" s="4" t="s">
        <v>583</v>
      </c>
      <c r="C612" s="5" t="str">
        <f ca="1">IFERROR(__xludf.DUMMYFUNCTION("GOOGLETRANSLATE(B612,""en"", ""hi"")"),"कृपया संकेत स्पष्ट करें")</f>
        <v>कृपया संकेत स्पष्ट करें</v>
      </c>
    </row>
    <row r="613" spans="2:4" ht="14.25" customHeight="1">
      <c r="B613" s="4" t="s">
        <v>561</v>
      </c>
      <c r="C613" s="5" t="str">
        <f ca="1">IFERROR(__xludf.DUMMYFUNCTION("GOOGLETRANSLATE(B613,""en"", ""hi"")"),"वितरण की तारीख")</f>
        <v>वितरण की तारीख</v>
      </c>
      <c r="D613" s="6" t="s">
        <v>792</v>
      </c>
    </row>
    <row r="614" spans="2:4" ht="14.25" customHeight="1">
      <c r="B614" s="4" t="s">
        <v>584</v>
      </c>
      <c r="C614" s="5" t="str">
        <f ca="1">IFERROR(__xludf.DUMMYFUNCTION("GOOGLETRANSLATE(B614,""en"", ""hi"")"),"प्रसव के बाद से दिन")</f>
        <v>प्रसव के बाद से दिन</v>
      </c>
    </row>
    <row r="615" spans="2:4" ht="14.25" customHeight="1">
      <c r="B615" s="4" t="s">
        <v>585</v>
      </c>
      <c r="C615" s="5" t="str">
        <f ca="1">IFERROR(__xludf.DUMMYFUNCTION("GOOGLETRANSLATE(B615,""en"", ""hi"")"),"कोई प्रसवोत्तर देखभाल करने वाली माताएँ नहीं मिलीं")</f>
        <v>कोई प्रसवोत्तर देखभाल करने वाली माताएँ नहीं मिलीं</v>
      </c>
    </row>
    <row r="616" spans="2:4" ht="14.25" customHeight="1">
      <c r="B616" s="4" t="s">
        <v>586</v>
      </c>
      <c r="C616" s="5" t="str">
        <f ca="1">IFERROR(__xludf.DUMMYFUNCTION("GOOGLETRANSLATE(B616,""en"", ""hi"")"),"शिशु पंजीकरण सूची")</f>
        <v>शिशु पंजीकरण सूची</v>
      </c>
    </row>
    <row r="617" spans="2:4" ht="14.25" customHeight="1">
      <c r="B617" s="4" t="s">
        <v>587</v>
      </c>
      <c r="C617" s="5" t="str">
        <f ca="1">IFERROR(__xludf.DUMMYFUNCTION("GOOGLETRANSLATE(B617,""en"", ""hi"")"),"मां का नाम")</f>
        <v>मां का नाम</v>
      </c>
    </row>
    <row r="618" spans="2:4" ht="14.25" customHeight="1">
      <c r="B618" s="4" t="s">
        <v>588</v>
      </c>
      <c r="C618" s="5" t="str">
        <f ca="1">IFERROR(__xludf.DUMMYFUNCTION("GOOGLETRANSLATE(B618,""en"", ""hi"")"),"कोई शिशु नहीं मिला")</f>
        <v>कोई शिशु नहीं मिला</v>
      </c>
    </row>
    <row r="619" spans="2:4" ht="14.25" customHeight="1">
      <c r="B619" s="4" t="s">
        <v>589</v>
      </c>
      <c r="C619" s="5" t="str">
        <f ca="1">IFERROR(__xludf.DUMMYFUNCTION("GOOGLETRANSLATE(B619,""en"", ""hi"")"),"बाल पंजीकरण सूची")</f>
        <v>बाल पंजीकरण सूची</v>
      </c>
    </row>
    <row r="620" spans="2:4" ht="14.25" customHeight="1">
      <c r="B620" s="4" t="s">
        <v>590</v>
      </c>
      <c r="C620" s="5" t="str">
        <f ca="1">IFERROR(__xludf.DUMMYFUNCTION("GOOGLETRANSLATE(B620,""en"", ""hi"")"),"कोई बच्चा नहीं मिला")</f>
        <v>कोई बच्चा नहीं मिला</v>
      </c>
    </row>
    <row r="621" spans="2:4" ht="14.25" customHeight="1">
      <c r="B621" s="4" t="s">
        <v>591</v>
      </c>
      <c r="C621" s="5" t="str">
        <f ca="1">IFERROR(__xludf.DUMMYFUNCTION("GOOGLETRANSLATE(B621,""en"", ""hi"")"),"गर्भपात की तिथि")</f>
        <v>गर्भपात की तिथि</v>
      </c>
    </row>
    <row r="622" spans="2:4" ht="14.25" customHeight="1">
      <c r="B622" s="4" t="s">
        <v>592</v>
      </c>
      <c r="C622" s="5" t="str">
        <f ca="1">IFERROR(__xludf.DUMMYFUNCTION("GOOGLETRANSLATE(B622,""en"", ""hi"")"),"गर्भपात से संबंधित कोई रिकॉर्ड नहीं मिला")</f>
        <v>गर्भपात से संबंधित कोई रिकॉर्ड नहीं मिला</v>
      </c>
    </row>
    <row r="623" spans="2:4" ht="14.25" customHeight="1">
      <c r="B623" s="4" t="s">
        <v>593</v>
      </c>
      <c r="C623" s="5" t="str">
        <f ca="1">IFERROR(__xludf.DUMMYFUNCTION("GOOGLETRANSLATE(B623,""en"", ""hi"")"),"कोई पीएमएसएमए महिला नहीं मिली")</f>
        <v>कोई पीएमएसएमए महिला नहीं मिली</v>
      </c>
    </row>
    <row r="624" spans="2:4" ht="14.25" customHeight="1">
      <c r="B624" s="4" t="s">
        <v>594</v>
      </c>
      <c r="C624" s="5" t="str">
        <f ca="1">IFERROR(__xludf.DUMMYFUNCTION("GOOGLETRANSLATE(B624,""en"", ""hi"")"),"कोई किशोर नहीं मिला")</f>
        <v>कोई किशोर नहीं मिला</v>
      </c>
    </row>
    <row r="625" spans="2:4" ht="14.25" customHeight="1">
      <c r="B625" s="4" t="s">
        <v>595</v>
      </c>
      <c r="C625" s="5" t="str">
        <f ca="1">IFERROR(__xludf.DUMMYFUNCTION("GOOGLETRANSLATE(B625,""en"", ""hi"")"),"5 वर्ष से कम आयु के कोई बच्चे नहीं मिले")</f>
        <v>5 वर्ष से कम आयु के कोई बच्चे नहीं मिले</v>
      </c>
    </row>
    <row r="626" spans="2:4" ht="14.25" customHeight="1">
      <c r="B626" s="4" t="s">
        <v>596</v>
      </c>
      <c r="C626" s="5" t="str">
        <f ca="1">IFERROR(__xludf.DUMMYFUNCTION("GOOGLETRANSLATE(B626,""en"", ""hi"")"),"एसएएम की जाँच करें")</f>
        <v>एसएएम की जाँच करें</v>
      </c>
    </row>
    <row r="627" spans="2:4" ht="14.25" customHeight="1">
      <c r="B627" s="4" t="s">
        <v>597</v>
      </c>
      <c r="C627" s="5" t="str">
        <f ca="1">IFERROR(__xludf.DUMMYFUNCTION("GOOGLETRANSLATE(B627,""en"", ""hi"")"),"अन्य बनाम")</f>
        <v>अन्य बनाम</v>
      </c>
      <c r="D627" s="6" t="s">
        <v>815</v>
      </c>
    </row>
    <row r="628" spans="2:4" ht="14.25" customHeight="1">
      <c r="B628" s="4" t="s">
        <v>598</v>
      </c>
      <c r="C628" s="5" t="str">
        <f ca="1">IFERROR(__xludf.DUMMYFUNCTION("GOOGLETRANSLATE(B628,""en"", ""hi"")"),"यदि एक")</f>
        <v>यदि एक</v>
      </c>
    </row>
    <row r="629" spans="2:4" ht="14.25" customHeight="1">
      <c r="B629" s="4" t="s">
        <v>599</v>
      </c>
      <c r="C629" s="5" t="str">
        <f ca="1">IFERROR(__xludf.DUMMYFUNCTION("GOOGLETRANSLATE(B629,""en"", ""hi"")"),"विज़िट जोड़ें")</f>
        <v>विज़िट जोड़ें</v>
      </c>
      <c r="D629" s="6" t="s">
        <v>797</v>
      </c>
    </row>
    <row r="630" spans="2:4" ht="14.25" customHeight="1">
      <c r="B630" s="4" t="s">
        <v>600</v>
      </c>
      <c r="C630" s="5" t="str">
        <f ca="1">IFERROR(__xludf.DUMMYFUNCTION("GOOGLETRANSLATE(B630,""en"", ""hi"")"),"विज़िट देखें")</f>
        <v>विज़िट देखें</v>
      </c>
      <c r="D630" s="6" t="s">
        <v>798</v>
      </c>
    </row>
    <row r="631" spans="2:4" ht="14.25" customHeight="1">
      <c r="B631" s="4" t="s">
        <v>467</v>
      </c>
      <c r="C631" s="5" t="str">
        <f ca="1">IFERROR(__xludf.DUMMYFUNCTION("GOOGLETRANSLATE(B631,""en"", ""hi"")"),"इतिहास का भ्रमण करें")</f>
        <v>इतिहास का भ्रमण करें</v>
      </c>
      <c r="D631" s="6" t="s">
        <v>799</v>
      </c>
    </row>
    <row r="632" spans="2:4" ht="14.25" customHeight="1">
      <c r="B632" s="4" t="s">
        <v>601</v>
      </c>
      <c r="C632" s="5" t="str">
        <f ca="1">IFERROR(__xludf.DUMMYFUNCTION("GOOGLETRANSLATE(B632,""en"", ""hi"")"),"बच्चों की संख्या")</f>
        <v>बच्चों की संख्या</v>
      </c>
    </row>
    <row r="633" spans="2:4" ht="14.25" customHeight="1">
      <c r="B633" s="4" t="s">
        <v>278</v>
      </c>
      <c r="C633" s="5" t="str">
        <f ca="1">IFERROR(__xludf.DUMMYFUNCTION("GOOGLETRANSLATE(B633,""en"", ""hi"")"),"वैवाहिक स्थिति का चयन करें")</f>
        <v>वैवाहिक स्थिति का चयन करें</v>
      </c>
    </row>
    <row r="634" spans="2:4" ht="14.25" customHeight="1">
      <c r="B634" s="4" t="s">
        <v>602</v>
      </c>
      <c r="C634" s="5" t="str">
        <f ca="1">IFERROR(__xludf.DUMMYFUNCTION("GOOGLETRANSLATE(B634,""en"", ""hi"")"),"महिला की स्थिति का चयन करें")</f>
        <v>महिला की स्थिति का चयन करें</v>
      </c>
    </row>
    <row r="635" spans="2:4" ht="14.25" customHeight="1">
      <c r="B635" s="4" t="s">
        <v>603</v>
      </c>
      <c r="C635" s="5" t="str">
        <f ca="1">IFERROR(__xludf.DUMMYFUNCTION("GOOGLETRANSLATE(B635,""en"", ""hi"")"),"डुप्लिकेट चेहरा पाया गया")</f>
        <v>डुप्लिकेट चेहरा पाया गया</v>
      </c>
    </row>
    <row r="636" spans="2:4" ht="14.25" customHeight="1">
      <c r="B636" s="4" t="s">
        <v>604</v>
      </c>
      <c r="C636" s="5" t="str">
        <f ca="1">IFERROR(__xludf.DUMMYFUNCTION("GOOGLETRANSLATE(B636,""en"", ""hi"")"),"सिस्टम में एक मिलता-जुलता चेहरा मिला है। क्या आप मौजूदा रिकॉर्ड का उपयोग करना चाहते हैं या नया पंजीकरण कराना चाहते हैं?")</f>
        <v>सिस्टम में एक मिलता-जुलता चेहरा मिला है। क्या आप मौजूदा रिकॉर्ड का उपयोग करना चाहते हैं या नया पंजीकरण कराना चाहते हैं?</v>
      </c>
    </row>
    <row r="637" spans="2:4" ht="14.25" customHeight="1">
      <c r="B637" s="4" t="s">
        <v>605</v>
      </c>
      <c r="C637" s="5" t="str">
        <f ca="1">IFERROR(__xludf.DUMMYFUNCTION("GOOGLETRANSLATE(B637,""en"", ""hi"")"),"मौजूदा का उपयोग करें")</f>
        <v>मौजूदा का उपयोग करें</v>
      </c>
    </row>
    <row r="638" spans="2:4" ht="14.25" customHeight="1">
      <c r="B638" s="4" t="s">
        <v>606</v>
      </c>
      <c r="C638" s="5" t="str">
        <f ca="1">IFERROR(__xludf.DUMMYFUNCTION("GOOGLETRANSLATE(B638,""en"", ""hi"")"),"नया जारी रखें")</f>
        <v>नया जारी रखें</v>
      </c>
    </row>
    <row r="639" spans="2:4" ht="14.25" customHeight="1">
      <c r="B639" s="4"/>
      <c r="C639" s="5" t="str">
        <f ca="1">IFERROR(__xludf.DUMMYFUNCTION("GOOGLETRANSLATE(B639,""en"", ""hi"")"),"#VALUE!")</f>
        <v>#VALUE!</v>
      </c>
    </row>
    <row r="640" spans="2:4" ht="14.25" customHeight="1">
      <c r="B640" s="4" t="s">
        <v>607</v>
      </c>
      <c r="C640" s="5" t="str">
        <f ca="1">IFERROR(__xludf.DUMMYFUNCTION("GOOGLETRANSLATE(B640,""en"", ""hi"")"),"क्या लाभार्थी के पास ABHA आईडी है?")</f>
        <v>क्या लाभार्थी के पास ABHA आईडी है?</v>
      </c>
    </row>
    <row r="641" spans="2:4" ht="14.25" customHeight="1">
      <c r="B641" s="4" t="s">
        <v>608</v>
      </c>
      <c r="C641" s="5" t="str">
        <f ca="1">IFERROR(__xludf.DUMMYFUNCTION("GOOGLETRANSLATE(B641,""en"", ""hi"")"),"ABHA आईडी नंबर (14 अंक)")</f>
        <v>ABHA आईडी नंबर (14 अंक)</v>
      </c>
    </row>
    <row r="642" spans="2:4" ht="14.25" customHeight="1">
      <c r="B642" s="4" t="s">
        <v>609</v>
      </c>
      <c r="C642" s="5" t="str">
        <f ca="1">IFERROR(__xludf.DUMMYFUNCTION("GOOGLETRANSLATE(B642,""en"", ""hi"")"),"कृपया लाभार्थी को ABHA ID के लिए पंजीकरण कराने की सलाह दें।")</f>
        <v>कृपया लाभार्थी को ABHA ID के लिए पंजीकरण कराने की सलाह दें।</v>
      </c>
      <c r="D642" s="6" t="s">
        <v>800</v>
      </c>
    </row>
    <row r="643" spans="2:4" ht="14.25" customHeight="1">
      <c r="B643" s="4" t="s">
        <v>289</v>
      </c>
      <c r="C643" s="5" t="str">
        <f ca="1">IFERROR(__xludf.DUMMYFUNCTION("GOOGLETRANSLATE(B643,""en"", ""hi"")"),"मरीज का विवरण सफलतापूर्वक संपादित हो गया।")</f>
        <v>मरीज का विवरण सफलतापूर्वक संपादित हो गया।</v>
      </c>
    </row>
    <row r="644" spans="2:4" ht="14.25" customHeight="1">
      <c r="B644" s="4" t="s">
        <v>610</v>
      </c>
      <c r="C644" s="5" t="str">
        <f ca="1">IFERROR(__xludf.DUMMYFUNCTION("GOOGLETRANSLATE(B644,""en"", ""hi"")"),"ABHA आईडी 14 अंकों की होनी चाहिए।")</f>
        <v>ABHA आईडी 14 अंकों की होनी चाहिए।</v>
      </c>
    </row>
    <row r="645" spans="2:4" ht="14.25" customHeight="1">
      <c r="B645" s="4" t="s">
        <v>611</v>
      </c>
      <c r="C645" s="5" t="str">
        <f ca="1">IFERROR(__xludf.DUMMYFUNCTION("GOOGLETRANSLATE(B645,""en"", ""hi"")"),"लाभार्थी कार्ड")</f>
        <v>लाभार्थी कार्ड</v>
      </c>
    </row>
    <row r="646" spans="2:4" ht="14.25" customHeight="1">
      <c r="B646" s="4" t="s">
        <v>612</v>
      </c>
      <c r="C646" s="5" t="str">
        <f ca="1">IFERROR(__xludf.DUMMYFUNCTION("GOOGLETRANSLATE(B646,""en"", ""hi"")"),"आयु / लिंग")</f>
        <v>आयु / लिंग</v>
      </c>
    </row>
    <row r="647" spans="2:4" ht="14.25" customHeight="1">
      <c r="B647" s="4" t="s">
        <v>227</v>
      </c>
      <c r="C647" s="5" t="str">
        <f ca="1">IFERROR(__xludf.DUMMYFUNCTION("GOOGLETRANSLATE(B647,""en"", ""hi"")"),"फ़ोन नंबर")</f>
        <v>फ़ोन नंबर</v>
      </c>
    </row>
    <row r="648" spans="2:4" ht="14.25" customHeight="1">
      <c r="B648" s="4" t="s">
        <v>613</v>
      </c>
      <c r="C648" s="5" t="str">
        <f ca="1">IFERROR(__xludf.DUMMYFUNCTION("GOOGLETRANSLATE(B648,""en"", ""hi"")"),"गाँव का नाम")</f>
        <v>गाँव का नाम</v>
      </c>
    </row>
    <row r="649" spans="2:4" ht="14.25" customHeight="1">
      <c r="B649" s="4" t="s">
        <v>614</v>
      </c>
      <c r="C649" s="5" t="str">
        <f ca="1">IFERROR(__xludf.DUMMYFUNCTION("GOOGLETRANSLATE(B649,""en"", ""hi"")"),"आभा आईडी")</f>
        <v>आभा आईडी</v>
      </c>
    </row>
    <row r="650" spans="2:4" ht="14.25" customHeight="1">
      <c r="B650" s="4" t="s">
        <v>615</v>
      </c>
      <c r="C650" s="5" t="str">
        <f ca="1">IFERROR(__xludf.DUMMYFUNCTION("GOOGLETRANSLATE(B650,""en"", ""hi"")"),"ABHA आईडी जनरेट करें")</f>
        <v>ABHA आईडी जनरेट करें</v>
      </c>
    </row>
    <row r="651" spans="2:4" ht="14.25" customHeight="1">
      <c r="B651" s="4" t="s">
        <v>616</v>
      </c>
      <c r="C651" s="5" t="str">
        <f ca="1">IFERROR(__xludf.DUMMYFUNCTION("GOOGLETRANSLATE(B651,""en"", ""hi"")"),"जारी रखना")</f>
        <v>जारी रखना</v>
      </c>
    </row>
    <row r="652" spans="2:4" ht="14.25" customHeight="1">
      <c r="B652" s="4" t="s">
        <v>617</v>
      </c>
      <c r="C652" s="5" t="str">
        <f ca="1">IFERROR(__xludf.DUMMYFUNCTION("GOOGLETRANSLATE(B652,""en"", ""hi"")"),"कार्ड देखें")</f>
        <v>कार्ड देखें</v>
      </c>
    </row>
    <row r="653" spans="2:4" ht="14.25" customHeight="1">
      <c r="B653" s="4" t="s">
        <v>618</v>
      </c>
      <c r="C653" s="5" t="str">
        <f ca="1">IFERROR(__xludf.DUMMYFUNCTION("GOOGLETRANSLATE(B653,""en"", ""hi"")"),"लाभार्थी विवरण संपादित करें")</f>
        <v>लाभार्थी विवरण संपादित करें</v>
      </c>
    </row>
    <row r="654" spans="2:4" ht="14.25" customHeight="1">
      <c r="B654" s="4" t="s">
        <v>619</v>
      </c>
      <c r="C654" s="5" t="str">
        <f ca="1">IFERROR(__xludf.DUMMYFUNCTION("GOOGLETRANSLATE(B654,""en"", ""hi"")"),"अंतिम नाम (वैकल्पिक)")</f>
        <v>अंतिम नाम (वैकल्पिक)</v>
      </c>
    </row>
    <row r="655" spans="2:4" ht="14.25" customHeight="1">
      <c r="B655" s="4" t="s">
        <v>620</v>
      </c>
      <c r="C655" s="5" t="str">
        <f ca="1">IFERROR(__xludf.DUMMYFUNCTION("GOOGLETRANSLATE(B655,""en"", ""hi"")"),"दूरभाष क्रमांक (वैकल्पिक)")</f>
        <v>दूरभाष क्रमांक (वैकल्पिक)</v>
      </c>
      <c r="D655" s="6" t="s">
        <v>801</v>
      </c>
    </row>
    <row r="656" spans="2:4" ht="14.25" customHeight="1">
      <c r="B656" s="4" t="s">
        <v>621</v>
      </c>
      <c r="C656" s="5" t="str">
        <f ca="1">IFERROR(__xludf.DUMMYFUNCTION("GOOGLETRANSLATE(B656,""en"", ""hi"")"),"महीने")</f>
        <v>महीने</v>
      </c>
    </row>
    <row r="657" spans="2:4" ht="14.25" customHeight="1">
      <c r="B657" s="4" t="s">
        <v>622</v>
      </c>
      <c r="C657" s="5" t="str">
        <f ca="1">IFERROR(__xludf.DUMMYFUNCTION("GOOGLETRANSLATE(B657,""en"", ""hi"")"),"दिन")</f>
        <v>दिन</v>
      </c>
    </row>
    <row r="658" spans="2:4" ht="14.25" customHeight="1">
      <c r="B658" s="4" t="s">
        <v>623</v>
      </c>
      <c r="C658" s="5" t="str">
        <f ca="1">IFERROR(__xludf.DUMMYFUNCTION("GOOGLETRANSLATE(B658,""en"", ""hi"")"),"बचाना")</f>
        <v>बचाना</v>
      </c>
      <c r="D658" s="6" t="s">
        <v>802</v>
      </c>
    </row>
    <row r="659" spans="2:4" ht="14.25" customHeight="1">
      <c r="B659" s="4" t="s">
        <v>90</v>
      </c>
      <c r="C659" s="5" t="str">
        <f ca="1">IFERROR(__xludf.DUMMYFUNCTION("GOOGLETRANSLATE(B659,""en"", ""hi"")"),"रद्द करना")</f>
        <v>रद्द करना</v>
      </c>
    </row>
    <row r="660" spans="2:4" ht="14.25" customHeight="1">
      <c r="B660" s="4" t="s">
        <v>624</v>
      </c>
      <c r="C660" s="5" t="str">
        <f ca="1">IFERROR(__xludf.DUMMYFUNCTION("GOOGLETRANSLATE(B660,""en"", ""hi"")"),"संपादन करना")</f>
        <v>संपादन करना</v>
      </c>
    </row>
    <row r="661" spans="2:4" ht="14.25" customHeight="1">
      <c r="B661" s="4" t="s">
        <v>625</v>
      </c>
      <c r="C661" s="5" t="str">
        <f ca="1">IFERROR(__xludf.DUMMYFUNCTION("GOOGLETRANSLATE(B661,""en"", ""hi"")"),"आयु (वर्षों में) आवश्यक है")</f>
        <v>आयु (वर्षों में) आवश्यक है</v>
      </c>
    </row>
    <row r="662" spans="2:4" ht="14.25" customHeight="1">
      <c r="B662" s="4" t="s">
        <v>626</v>
      </c>
      <c r="C662" s="5" t="str">
        <f ca="1">IFERROR(__xludf.DUMMYFUNCTION("GOOGLETRANSLATE(B662,""en"", ""hi"")"),"लाभार्थी का विवरण सफलतापूर्वक अपडेट हो गया है।")</f>
        <v>लाभार्थी का विवरण सफलतापूर्वक अपडेट हो गया है।</v>
      </c>
    </row>
    <row r="663" spans="2:4" ht="14.25" customHeight="1">
      <c r="B663" s="4" t="s">
        <v>627</v>
      </c>
      <c r="C663" s="5" t="str">
        <f ca="1">IFERROR(__xludf.DUMMYFUNCTION("GOOGLETRANSLATE(B663,""en"", ""hi"")"),"महिला का दर्जा आवश्यक है")</f>
        <v>महिला का दर्जा आवश्यक है</v>
      </c>
    </row>
    <row r="664" spans="2:4" ht="14.25" customHeight="1">
      <c r="B664" s="4" t="s">
        <v>628</v>
      </c>
      <c r="C664" s="5" t="str">
        <f ca="1">IFERROR(__xludf.DUMMYFUNCTION("GOOGLETRANSLATE(B664,""en"", ""hi"")"),"अब बोलो...")</f>
        <v>अब बोलो...</v>
      </c>
    </row>
    <row r="665" spans="2:4" ht="14.25" customHeight="1">
      <c r="B665" s="4" t="s">
        <v>629</v>
      </c>
      <c r="C665" s="5" t="str">
        <f ca="1">IFERROR(__xludf.DUMMYFUNCTION("GOOGLETRANSLATE(B665,""en"", ""hi"")"),"वाक् पहचान उपलब्ध नहीं है")</f>
        <v>वाक् पहचान उपलब्ध नहीं है</v>
      </c>
    </row>
    <row r="666" spans="2:4" ht="14.25" customHeight="1">
      <c r="B666" s="4" t="s">
        <v>630</v>
      </c>
      <c r="C666" s="5" t="str">
        <f ca="1">IFERROR(__xludf.DUMMYFUNCTION("GOOGLETRANSLATE(B666,""en"", ""hi"")"),"%s की तस्वीर")</f>
        <v>%s की तस्वीर</v>
      </c>
    </row>
    <row r="667" spans="2:4" ht="14.25" customHeight="1">
      <c r="B667" s="4" t="s">
        <v>631</v>
      </c>
      <c r="C667" s="5" t="str">
        <f ca="1">IFERROR(__xludf.DUMMYFUNCTION("GOOGLETRANSLATE(B667,""en"", ""hi"")"),"मरीज की तस्वीर")</f>
        <v>मरीज की तस्वीर</v>
      </c>
    </row>
    <row r="668" spans="2:4" ht="14.25" customHeight="1">
      <c r="B668" s="4" t="s">
        <v>632</v>
      </c>
      <c r="C668" s="5" t="str">
        <f ca="1">IFERROR(__xludf.DUMMYFUNCTION("GOOGLETRANSLATE(B668,""en"", ""hi"")"),"नवजात शिशु का परिणाम")</f>
        <v>नवजात शिशु का परिणाम</v>
      </c>
    </row>
    <row r="669" spans="2:4" ht="14.25" customHeight="1">
      <c r="B669" s="4" t="s">
        <v>633</v>
      </c>
      <c r="C669" s="5" t="str">
        <f ca="1">IFERROR(__xludf.DUMMYFUNCTION("GOOGLETRANSLATE(B669,""en"", ""hi"")"),"शिशु %1d")</f>
        <v>शिशु %1d</v>
      </c>
    </row>
    <row r="670" spans="2:4" ht="14.25" customHeight="1">
      <c r="B670" s="4" t="s">
        <v>634</v>
      </c>
      <c r="C670" s="5" t="str">
        <f ca="1">IFERROR(__xludf.DUMMYFUNCTION("GOOGLETRANSLATE(B670,""en"", ""hi"")"),"जन्म के समय परिणाम")</f>
        <v>जन्म के समय परिणाम</v>
      </c>
    </row>
    <row r="671" spans="2:4" ht="14.25" customHeight="1">
      <c r="B671" s="4" t="s">
        <v>635</v>
      </c>
      <c r="C671" s="5" t="str">
        <f ca="1">IFERROR(__xludf.DUMMYFUNCTION("GOOGLETRANSLATE(B671,""en"", ""hi"")"),"सेक्स")</f>
        <v>सेक्स</v>
      </c>
      <c r="D671" s="6" t="s">
        <v>803</v>
      </c>
    </row>
    <row r="672" spans="2:4" ht="14.25" customHeight="1">
      <c r="B672" s="4" t="s">
        <v>636</v>
      </c>
      <c r="C672" s="5" t="str">
        <f ca="1">IFERROR(__xludf.DUMMYFUNCTION("GOOGLETRANSLATE(B672,""en"", ""hi"")"),"जन्म के तुरंत बाद रोई थी?")</f>
        <v>जन्म के तुरंत बाद रोई थी?</v>
      </c>
      <c r="D672" s="6" t="s">
        <v>804</v>
      </c>
    </row>
    <row r="673" spans="2:4" ht="14.25" customHeight="1">
      <c r="B673" s="4" t="s">
        <v>637</v>
      </c>
      <c r="C673" s="5" t="str">
        <f ca="1">IFERROR(__xludf.DUMMYFUNCTION("GOOGLETRANSLATE(B673,""en"", ""hi"")"),"पुनर्जीवन का प्रकार")</f>
        <v>पुनर्जीवन का प्रकार</v>
      </c>
    </row>
    <row r="674" spans="2:4" ht="14.25" customHeight="1">
      <c r="B674" s="4" t="s">
        <v>638</v>
      </c>
      <c r="C674" s="5" t="str">
        <f ca="1">IFERROR(__xludf.DUMMYFUNCTION("GOOGLETRANSLATE(B674,""en"", ""hi"")"),"जन्म के समय वजन (ग्राम में)")</f>
        <v>जन्म के समय वजन (ग्राम में)</v>
      </c>
    </row>
    <row r="675" spans="2:4" ht="14.25" customHeight="1">
      <c r="B675" s="4" t="s">
        <v>639</v>
      </c>
      <c r="C675" s="5" t="str">
        <f ca="1">IFERROR(__xludf.DUMMYFUNCTION("GOOGLETRANSLATE(B675,""en"", ""hi"")"),"क्या कोई जन्मजात असामान्यता पाई गई है?")</f>
        <v>क्या कोई जन्मजात असामान्यता पाई गई है?</v>
      </c>
    </row>
    <row r="676" spans="2:4" ht="14.25" customHeight="1">
      <c r="B676" s="4" t="s">
        <v>640</v>
      </c>
      <c r="C676" s="5" t="str">
        <f ca="1">IFERROR(__xludf.DUMMYFUNCTION("GOOGLETRANSLATE(B676,""en"", ""hi"")"),"जन्मजात विकृति का प्रकार")</f>
        <v>जन्मजात विकृति का प्रकार</v>
      </c>
    </row>
    <row r="677" spans="2:4" ht="14.25" customHeight="1">
      <c r="B677" s="4" t="s">
        <v>641</v>
      </c>
      <c r="C677" s="5" t="str">
        <f ca="1">IFERROR(__xludf.DUMMYFUNCTION("GOOGLETRANSLATE(B677,""en"", ""hi"")"),"अन्य जन्मजात असामान्यता (स्पष्ट करें)")</f>
        <v>अन्य जन्मजात असामान्यता (स्पष्ट करें)</v>
      </c>
    </row>
    <row r="678" spans="2:4" ht="14.25" customHeight="1">
      <c r="B678" s="4" t="s">
        <v>642</v>
      </c>
      <c r="C678" s="5" t="str">
        <f ca="1">IFERROR(__xludf.DUMMYFUNCTION("GOOGLETRANSLATE(B678,""en"", ""hi"")"),"नवजात शिशु संबंधी जटिलताएं")</f>
        <v>नवजात शिशु संबंधी जटिलताएं</v>
      </c>
    </row>
    <row r="679" spans="2:4" ht="14.25" customHeight="1">
      <c r="B679" s="4" t="s">
        <v>643</v>
      </c>
      <c r="C679" s="5" t="str">
        <f ca="1">IFERROR(__xludf.DUMMYFUNCTION("GOOGLETRANSLATE(B679,""en"", ""hi"")"),"बच्चे की वर्तमान स्थिति")</f>
        <v>बच्चे की वर्तमान स्थिति</v>
      </c>
    </row>
    <row r="680" spans="2:4" ht="14.25" customHeight="1">
      <c r="B680" s="4" t="s">
        <v>644</v>
      </c>
      <c r="C680" s="5" t="str">
        <f ca="1">IFERROR(__xludf.DUMMYFUNCTION("GOOGLETRANSLATE(B680,""en"", ""hi"")"),"मृत्यु का कारण")</f>
        <v>मृत्यु का कारण</v>
      </c>
    </row>
    <row r="681" spans="2:4" ht="14.25" customHeight="1">
      <c r="B681" s="4" t="s">
        <v>645</v>
      </c>
      <c r="C681" s="5" t="str">
        <f ca="1">IFERROR(__xludf.DUMMYFUNCTION("GOOGLETRANSLATE(B681,""en"", ""hi"")"),"मृत्यु का अन्य कारण (स्पष्ट करें)")</f>
        <v>मृत्यु का अन्य कारण (स्पष्ट करें)</v>
      </c>
    </row>
    <row r="682" spans="2:4" ht="14.25" customHeight="1">
      <c r="B682" s="4" t="s">
        <v>646</v>
      </c>
      <c r="C682" s="5" t="str">
        <f ca="1">IFERROR(__xludf.DUMMYFUNCTION("GOOGLETRANSLATE(B682,""en"", ""hi"")"),"जन्म के समय टीके की खुराक दी गई")</f>
        <v>जन्म के समय टीके की खुराक दी गई</v>
      </c>
    </row>
    <row r="683" spans="2:4" ht="14.25" customHeight="1">
      <c r="B683" s="4" t="s">
        <v>647</v>
      </c>
      <c r="C683" s="5" t="str">
        <f ca="1">IFERROR(__xludf.DUMMYFUNCTION("GOOGLETRANSLATE(B683,""en"", ""hi"")"),"जन्म के समय टीके की खुराक न देने का कारण")</f>
        <v>जन्म के समय टीके की खुराक न देने का कारण</v>
      </c>
    </row>
    <row r="684" spans="2:4" ht="14.25" customHeight="1">
      <c r="B684" s="4" t="s">
        <v>648</v>
      </c>
      <c r="C684" s="5" t="str">
        <f ca="1">IFERROR(__xludf.DUMMYFUNCTION("GOOGLETRANSLATE(B684,""en"", ""hi"")"),"क्या विटामिन K का इंजेक्शन दिया गया?")</f>
        <v>क्या विटामिन K का इंजेक्शन दिया गया?</v>
      </c>
    </row>
    <row r="685" spans="2:4" ht="14.25" customHeight="1">
      <c r="B685" s="4" t="s">
        <v>649</v>
      </c>
      <c r="C685" s="5" t="str">
        <f ca="1">IFERROR(__xludf.DUMMYFUNCTION("GOOGLETRANSLATE(B685,""en"", ""hi"")"),"विटामिन K का इंजेक्शन न देने का कारण")</f>
        <v>विटामिन K का इंजेक्शन न देने का कारण</v>
      </c>
    </row>
    <row r="686" spans="2:4" ht="14.25" customHeight="1">
      <c r="B686" s="4" t="s">
        <v>650</v>
      </c>
      <c r="C686" s="5" t="str">
        <f ca="1">IFERROR(__xludf.DUMMYFUNCTION("GOOGLETRANSLATE(B686,""en"", ""hi"")"),"जन्म प्रमाण पत्र जारी हुआ?")</f>
        <v>जन्म प्रमाण पत्र जारी हुआ?</v>
      </c>
      <c r="D686" s="6" t="s">
        <v>805</v>
      </c>
    </row>
    <row r="687" spans="2:4" ht="14.25" customHeight="1">
      <c r="B687" s="4" t="s">
        <v>651</v>
      </c>
      <c r="C687" s="5" t="str">
        <f ca="1">IFERROR(__xludf.DUMMYFUNCTION("GOOGLETRANSLATE(B687,""en"", ""hi"")"),"कम जन्म भार (एलबीडब्ल्यू): 1500-2499 ग्राम। गहन निगरानी आवश्यक है।")</f>
        <v>कम जन्म भार (एलबीडब्ल्यू): 1500-2499 ग्राम। गहन निगरानी आवश्यक है।</v>
      </c>
    </row>
    <row r="688" spans="2:4" ht="14.25" customHeight="1">
      <c r="B688" s="4" t="s">
        <v>652</v>
      </c>
      <c r="C688" s="5" t="str">
        <f ca="1">IFERROR(__xludf.DUMMYFUNCTION("GOOGLETRANSLATE(B688,""en"", ""hi"")"),"अत्यंत कम जन्म भार (VLBW): 1000-1499 ग्राम। तत्काल एसएनसीयू रेफरल की सिफारिश की जाती है।")</f>
        <v>अत्यंत कम जन्म भार (VLBW): 1000-1499 ग्राम। तत्काल एसएनसीयू रेफरल की सिफारिश की जाती है।</v>
      </c>
    </row>
    <row r="689" spans="2:4" ht="14.25" customHeight="1">
      <c r="B689" s="4" t="s">
        <v>653</v>
      </c>
      <c r="C689" s="5" t="str">
        <f ca="1">IFERROR(__xludf.DUMMYFUNCTION("GOOGLETRANSLATE(B689,""en"", ""hi"")"),"अत्यंत कम जन्म भार (ELBW): 1000 ग्राम। गंभीर - NICU देखभाल आवश्यक है।")</f>
        <v>अत्यंत कम जन्म भार (ELBW): 1000 ग्राम। गंभीर - NICU देखभाल आवश्यक है।</v>
      </c>
    </row>
    <row r="690" spans="2:4" ht="14.25" customHeight="1">
      <c r="B690" s="4" t="s">
        <v>654</v>
      </c>
      <c r="C690" s="5" t="str">
        <f ca="1">IFERROR(__xludf.DUMMYFUNCTION("GOOGLETRANSLATE(B690,""en"", ""hi"")"),"मैक्रोसोमिया: ≥4000 ग्राम। गर्भावस्था के दौरान मधुमेह की जांच के लिए मां की जांच करें।")</f>
        <v>मैक्रोसोमिया: ≥4000 ग्राम। गर्भावस्था के दौरान मधुमेह की जांच के लिए मां की जांच करें।</v>
      </c>
    </row>
    <row r="691" spans="2:4" ht="14.25" customHeight="1">
      <c r="B691" s="4" t="s">
        <v>655</v>
      </c>
      <c r="C691" s="5" t="str">
        <f ca="1">IFERROR(__xludf.DUMMYFUNCTION("GOOGLETRANSLATE(B691,""en"", ""hi"")"),"जननांगों में अस्पष्टता पाई गई। तत्काल बाल रोग विशेषज्ञ/विशेषज्ञ से परामर्श आवश्यक है।")</f>
        <v>जननांगों में अस्पष्टता पाई गई। तत्काल बाल रोग विशेषज्ञ/विशेषज्ञ से परामर्श आवश्यक है।</v>
      </c>
    </row>
    <row r="692" spans="2:4" ht="14.25" customHeight="1">
      <c r="B692" s="4" t="s">
        <v>656</v>
      </c>
      <c r="C692" s="5" t="str">
        <f ca="1">IFERROR(__xludf.DUMMYFUNCTION("GOOGLETRANSLATE(B692,""en"", ""hi"")"),"मृत शिशु जन्म दर्ज किया गया। मृत शिशु जन्म ऑडिट फॉर्म सक्रिय हो जाएगा।")</f>
        <v>मृत शिशु जन्म दर्ज किया गया। मृत शिशु जन्म ऑडिट फॉर्म सक्रिय हो जाएगा।</v>
      </c>
      <c r="D692" s="6" t="s">
        <v>807</v>
      </c>
    </row>
    <row r="693" spans="2:4" ht="14.25" customHeight="1">
      <c r="B693" s="4" t="s">
        <v>657</v>
      </c>
      <c r="C693" s="5" t="str">
        <f ca="1">IFERROR(__xludf.DUMMYFUNCTION("GOOGLETRANSLATE(B693,""en"", ""hi"")"),"नवजात शिशु की मृत्यु दर्ज की गई। मृत्यु लेखापरीक्षा प्रपत्र सक्रिय किया जाएगा।")</f>
        <v>नवजात शिशु की मृत्यु दर्ज की गई। मृत्यु लेखापरीक्षा प्रपत्र सक्रिय किया जाएगा।</v>
      </c>
      <c r="D693" s="6" t="s">
        <v>806</v>
      </c>
    </row>
    <row r="694" spans="2:4" ht="14.25" customHeight="1">
      <c r="B694" s="4" t="s">
        <v>658</v>
      </c>
      <c r="C694" s="5" t="str">
        <f ca="1">IFERROR(__xludf.DUMMYFUNCTION("GOOGLETRANSLATE(B694,""en"", ""hi"")"),"जटिलताओं की स्थिति में तत्काल बाल रोग विशेषज्ञ/विशेषज्ञ से परामर्श आवश्यक है।")</f>
        <v>जटिलताओं की स्थिति में तत्काल बाल रोग विशेषज्ञ/विशेषज्ञ से परामर्श आवश्यक है।</v>
      </c>
    </row>
    <row r="695" spans="2:4" ht="14.25" customHeight="1">
      <c r="B695" s="4" t="s">
        <v>659</v>
      </c>
      <c r="C695" s="5" t="str">
        <f ca="1">IFERROR(__xludf.DUMMYFUNCTION("GOOGLETRANSLATE(B695,""en"", ""hi"")"),"नवजात शिशु की देखभाल के संबंध में मां को उचित प्रसवोत्तर परामर्श सुनिश्चित करें।")</f>
        <v>नवजात शिशु की देखभाल के संबंध में मां को उचित प्रसवोत्तर परामर्श सुनिश्चित करें।</v>
      </c>
    </row>
    <row r="696" spans="2:4" ht="14.25" customHeight="1">
      <c r="B696" s="4" t="s">
        <v>660</v>
      </c>
      <c r="C696" s="5" t="str">
        <f ca="1">IFERROR(__xludf.DUMMYFUNCTION("GOOGLETRANSLATE(B696,""en"", ""hi"")"),"जन्म के समय शिशु का वजन 500 ग्राम से 6000 ग्राम के बीच होना चाहिए।")</f>
        <v>जन्म के समय शिशु का वजन 500 ग्राम से 6000 ग्राम के बीच होना चाहिए।</v>
      </c>
    </row>
    <row r="697" spans="2:4" ht="14.25" customHeight="1">
      <c r="B697" s="4" t="s">
        <v>661</v>
      </c>
      <c r="C697" s="5" t="str">
        <f ca="1">IFERROR(__xludf.DUMMYFUNCTION("GOOGLETRANSLATE(B697,""en"", ""hi"")"),"कृपया जन्म के समय का वजन दर्ज करें")</f>
        <v>कृपया जन्म के समय का वजन दर्ज करें</v>
      </c>
    </row>
    <row r="698" spans="2:4" ht="14.25" customHeight="1">
      <c r="B698" s="4" t="s">
        <v>662</v>
      </c>
      <c r="C698" s="5" t="str">
        <f ca="1">IFERROR(__xludf.DUMMYFUNCTION("GOOGLETRANSLATE(B698,""en"", ""hi"")"),"कृपया जन्म के समय परिणाम का चयन करें")</f>
        <v>कृपया जन्म के समय परिणाम का चयन करें</v>
      </c>
    </row>
    <row r="699" spans="2:4" ht="14.25" customHeight="1">
      <c r="B699" s="4" t="s">
        <v>663</v>
      </c>
      <c r="C699" s="5" t="str">
        <f ca="1">IFERROR(__xludf.DUMMYFUNCTION("GOOGLETRANSLATE(B699,""en"", ""hi"")"),"कृपया लिंग चुनें")</f>
        <v>कृपया लिंग चुनें</v>
      </c>
    </row>
    <row r="700" spans="2:4" ht="14.25" customHeight="1">
      <c r="B700" s="4" t="s">
        <v>664</v>
      </c>
      <c r="C700" s="5" t="str">
        <f ca="1">IFERROR(__xludf.DUMMYFUNCTION("GOOGLETRANSLATE(B700,""en"", ""hi"")"),"कृपया रोने की स्थिति चुनें")</f>
        <v>कृपया रोने की स्थिति चुनें</v>
      </c>
    </row>
    <row r="701" spans="2:4" ht="14.25" customHeight="1">
      <c r="B701" s="4" t="s">
        <v>665</v>
      </c>
      <c r="C701" s="5" t="str">
        <f ca="1">IFERROR(__xludf.DUMMYFUNCTION("GOOGLETRANSLATE(B701,""en"", ""hi"")"),"कृपया पुनर्जीवन का प्रकार चुनें")</f>
        <v>कृपया पुनर्जीवन का प्रकार चुनें</v>
      </c>
    </row>
    <row r="702" spans="2:4" ht="14.25" customHeight="1">
      <c r="B702" s="4" t="s">
        <v>666</v>
      </c>
      <c r="C702" s="5" t="str">
        <f ca="1">IFERROR(__xludf.DUMMYFUNCTION("GOOGLETRANSLATE(B702,""en"", ""hi"")"),"कृपया बच्चे की वर्तमान स्थिति का चयन करें")</f>
        <v>कृपया बच्चे की वर्तमान स्थिति का चयन करें</v>
      </c>
    </row>
    <row r="703" spans="2:4" ht="14.25" customHeight="1">
      <c r="B703" s="4" t="s">
        <v>667</v>
      </c>
      <c r="C703" s="5" t="str">
        <f ca="1">IFERROR(__xludf.DUMMYFUNCTION("GOOGLETRANSLATE(B703,""en"", ""hi"")"),"कृपया मृत्यु का कारण चुनें")</f>
        <v>कृपया मृत्यु का कारण चुनें</v>
      </c>
    </row>
    <row r="704" spans="2:4" ht="14.25" customHeight="1">
      <c r="B704" s="4" t="s">
        <v>668</v>
      </c>
      <c r="C704" s="5" t="str">
        <f ca="1">IFERROR(__xludf.DUMMYFUNCTION("GOOGLETRANSLATE(B704,""en"", ""hi"")"),"कृपया दिए गए टीकों का चयन करें")</f>
        <v>कृपया दिए गए टीकों का चयन करें</v>
      </c>
    </row>
    <row r="705" spans="2:4" ht="14.25" customHeight="1">
      <c r="B705" s="4" t="s">
        <v>669</v>
      </c>
      <c r="C705" s="5" t="str">
        <f ca="1">IFERROR(__xludf.DUMMYFUNCTION("GOOGLETRANSLATE(B705,""en"", ""hi"")"),"कृपया बताएं कि क्या विटामिन K दिया गया था")</f>
        <v>कृपया बताएं कि क्या विटामिन K दिया गया था</v>
      </c>
    </row>
    <row r="706" spans="2:4" ht="14.25" customHeight="1">
      <c r="B706" s="4" t="s">
        <v>670</v>
      </c>
      <c r="C706" s="5" t="str">
        <f ca="1">IFERROR(__xludf.DUMMYFUNCTION("GOOGLETRANSLATE(B706,""en"", ""hi"")"),"कोई चेहरा नहीं पहचाना गया")</f>
        <v>कोई चेहरा नहीं पहचाना गया</v>
      </c>
    </row>
    <row r="707" spans="2:4" ht="14.25" customHeight="1">
      <c r="B707" s="4" t="s">
        <v>671</v>
      </c>
      <c r="C707" s="5" t="str">
        <f ca="1">IFERROR(__xludf.DUMMYFUNCTION("GOOGLETRANSLATE(B707,""en"", ""hi"")"),"कई चेहरे पहचाने गए")</f>
        <v>कई चेहरे पहचाने गए</v>
      </c>
    </row>
    <row r="708" spans="2:4" ht="14.25" customHeight="1">
      <c r="B708" s="4" t="s">
        <v>672</v>
      </c>
      <c r="C708" s="5" t="str">
        <f ca="1">IFERROR(__xludf.DUMMYFUNCTION("GOOGLETRANSLATE(B708,""en"", ""hi"")"),"चेहरे की पहचान अमान्य है")</f>
        <v>चेहरे की पहचान अमान्य है</v>
      </c>
    </row>
    <row r="709" spans="2:4" ht="14.25" customHeight="1">
      <c r="B709" s="4" t="s">
        <v>673</v>
      </c>
      <c r="C709" s="5" t="str">
        <f ca="1">IFERROR(__xludf.DUMMYFUNCTION("GOOGLETRANSLATE(B709,""en"", ""hi"")"),"चेहरे के एम्बेडिंग उत्पन्न करने में विफल")</f>
        <v>चेहरे के एम्बेडिंग उत्पन्न करने में विफल</v>
      </c>
    </row>
    <row r="710" spans="2:4" ht="14.25" customHeight="1">
      <c r="B710" s="4" t="s">
        <v>674</v>
      </c>
      <c r="C710" s="5" t="str">
        <f ca="1">IFERROR(__xludf.DUMMYFUNCTION("GOOGLETRANSLATE(B710,""en"", ""hi"")"),"चेहरे के एम्बेडिंग उत्पन्न हुए")</f>
        <v>चेहरे के एम्बेडिंग उत्पन्न हुए</v>
      </c>
    </row>
    <row r="711" spans="2:4" ht="14.25" customHeight="1">
      <c r="B711" s="4" t="s">
        <v>675</v>
      </c>
      <c r="C711" s="5" t="str">
        <f ca="1">IFERROR(__xludf.DUMMYFUNCTION("GOOGLETRANSLATE(B711,""en"", ""hi"")"),"चेहरे की पहचान विफल: %1$s")</f>
        <v>चेहरे की पहचान विफल: %1$s</v>
      </c>
    </row>
    <row r="712" spans="2:4" ht="14.25" customHeight="1">
      <c r="B712" s="4" t="s">
        <v>676</v>
      </c>
      <c r="C712" s="5" t="str">
        <f ca="1">IFERROR(__xludf.DUMMYFUNCTION("GOOGLETRANSLATE(B712,""en"", ""hi"")"),"फोटो सेव हो गई है। इस डिवाइस पर फेस वेरिफिकेशन उपलब्ध नहीं है।")</f>
        <v>फोटो सेव हो गई है। इस डिवाइस पर फेस वेरिफिकेशन उपलब्ध नहीं है।</v>
      </c>
    </row>
    <row r="713" spans="2:4" ht="14.25" customHeight="1">
      <c r="B713" s="4" t="s">
        <v>677</v>
      </c>
      <c r="C713" s="5" t="str">
        <f ca="1">IFERROR(__xludf.DUMMYFUNCTION("GOOGLETRANSLATE(B713,""en"", ""hi"")"),"विवरण प्राप्त करने में असमर्थ")</f>
        <v>विवरण प्राप्त करने में असमर्थ</v>
      </c>
    </row>
    <row r="714" spans="2:4" ht="14.25" customHeight="1">
      <c r="B714" s="4" t="s">
        <v>678</v>
      </c>
      <c r="C714" s="5" t="str">
        <f ca="1">IFERROR(__xludf.DUMMYFUNCTION("GOOGLETRANSLATE(B714,""en"", ""hi"")"),"एएनसी दौरा")</f>
        <v>एएनसी दौरा</v>
      </c>
    </row>
    <row r="715" spans="2:4" ht="14.25" customHeight="1">
      <c r="B715" s="4" t="s">
        <v>679</v>
      </c>
      <c r="C715" s="5" t="str">
        <f ca="1">IFERROR(__xludf.DUMMYFUNCTION("GOOGLETRANSLATE(B715,""en"", ""hi"")"),"पुरा होना:")</f>
        <v>पुरा होना:</v>
      </c>
      <c r="D715" s="6" t="s">
        <v>808</v>
      </c>
    </row>
    <row r="716" spans="2:4" ht="14.25" customHeight="1">
      <c r="B716" s="4" t="s">
        <v>680</v>
      </c>
      <c r="C716" s="5" t="str">
        <f ca="1">IFERROR(__xludf.DUMMYFUNCTION("GOOGLETRANSLATE(B716,""en"", ""hi"")"),"पुरा होना।")</f>
        <v>पुरा होना।</v>
      </c>
      <c r="D716" s="6" t="s">
        <v>808</v>
      </c>
    </row>
    <row r="717" spans="2:4" ht="14.25" customHeight="1">
      <c r="B717" s="4" t="s">
        <v>681</v>
      </c>
      <c r="C717" s="5" t="str">
        <f ca="1">IFERROR(__xludf.DUMMYFUNCTION("GOOGLETRANSLATE(B717,""en"", ""hi"")"),"निर्धारित:")</f>
        <v>निर्धारित:</v>
      </c>
    </row>
    <row r="718" spans="2:4" ht="14.25" customHeight="1">
      <c r="B718" s="4" t="s">
        <v>682</v>
      </c>
      <c r="C718" s="5" t="str">
        <f ca="1">IFERROR(__xludf.DUMMYFUNCTION("GOOGLETRANSLATE(B718,""en"", ""hi"")"),"देय")</f>
        <v>देय</v>
      </c>
    </row>
    <row r="719" spans="2:4" ht="14.25" customHeight="1">
      <c r="B719" s="4" t="s">
        <v>683</v>
      </c>
      <c r="C719" s="5" t="str">
        <f ca="1">IFERROR(__xludf.DUMMYFUNCTION("GOOGLETRANSLATE(B719,""en"", ""hi"")"),"लंबित")</f>
        <v>लंबित</v>
      </c>
    </row>
    <row r="720" spans="2:4" ht="14.25" customHeight="1">
      <c r="B720" s="4" t="s">
        <v>684</v>
      </c>
      <c r="C720" s="5" t="str">
        <f ca="1">IFERROR(__xludf.DUMMYFUNCTION("GOOGLETRANSLATE(B720,""en"", ""hi"")"),"ना")</f>
        <v>ना</v>
      </c>
      <c r="D720" s="6" t="s">
        <v>809</v>
      </c>
    </row>
    <row r="721" spans="2:4" ht="14.25" customHeight="1">
      <c r="B721" s="4" t="s">
        <v>685</v>
      </c>
      <c r="C721" s="5" t="str">
        <f ca="1">IFERROR(__xludf.DUMMYFUNCTION("GOOGLETRANSLATE(B721,""en"", ""hi"")"),"पिछली गतिविधि")</f>
        <v>पिछली गतिविधि</v>
      </c>
    </row>
    <row r="722" spans="2:4" ht="14.25" customHeight="1">
      <c r="B722" s="4" t="s">
        <v>686</v>
      </c>
      <c r="C722" s="5" t="str">
        <f ca="1">IFERROR(__xludf.DUMMYFUNCTION("GOOGLETRANSLATE(B722,""en"", ""hi"")"),"गतिविधि विवरण")</f>
        <v>गतिविधि विवरण</v>
      </c>
    </row>
    <row r="723" spans="2:4" ht="14.25" customHeight="1">
      <c r="B723" s="4" t="s">
        <v>687</v>
      </c>
      <c r="C723" s="5" t="str">
        <f ca="1">IFERROR(__xludf.DUMMYFUNCTION("GOOGLETRANSLATE(B723,""en"", ""hi"")"),"गतिविधि प्रपत्र")</f>
        <v>गतिविधि प्रपत्र</v>
      </c>
    </row>
    <row r="724" spans="2:4" ht="14.25" customHeight="1">
      <c r="B724" s="4" t="s">
        <v>688</v>
      </c>
      <c r="C724" s="5" t="str">
        <f ca="1">IFERROR(__xludf.DUMMYFUNCTION("GOOGLETRANSLATE(B724,""en"", ""hi"")"),"दवा उपलब्ध नहीं है")</f>
        <v>दवा उपलब्ध नहीं है</v>
      </c>
    </row>
    <row r="725" spans="2:4" ht="14.25" customHeight="1">
      <c r="B725" s="4" t="s">
        <v>689</v>
      </c>
      <c r="C725" s="5" t="str">
        <f ca="1">IFERROR(__xludf.DUMMYFUNCTION("GOOGLETRANSLATE(B725,""en"", ""hi"")"),"लॉगिन विफल")</f>
        <v>लॉगिन विफल</v>
      </c>
    </row>
    <row r="726" spans="2:4" ht="14.25" customHeight="1">
      <c r="B726" s="4" t="s">
        <v>690</v>
      </c>
      <c r="C726" s="5" t="str">
        <f ca="1">IFERROR(__xludf.DUMMYFUNCTION("GOOGLETRANSLATE(B726,""en"", ""hi"")"),"प्रक्रिया जारी है…")</f>
        <v>प्रक्रिया जारी है…</v>
      </c>
    </row>
    <row r="727" spans="2:4" ht="14.25" customHeight="1">
      <c r="B727" s="4" t="s">
        <v>691</v>
      </c>
      <c r="C727" s="5" t="str">
        <f ca="1">IFERROR(__xludf.DUMMYFUNCTION("GOOGLETRANSLATE(B727,""en"", ""hi"")"),"अमान्य निवेश")</f>
        <v>अमान्य निवेश</v>
      </c>
    </row>
    <row r="728" spans="2:4" ht="14.25" customHeight="1">
      <c r="B728" s="4" t="s">
        <v>692</v>
      </c>
      <c r="C728" s="5" t="str">
        <f ca="1">IFERROR(__xludf.DUMMYFUNCTION("GOOGLETRANSLATE(B728,""en"", ""hi"")"),"डिलीवरी रिकॉर्ड नहीं मिला")</f>
        <v>डिलीवरी रिकॉर्ड नहीं मिला</v>
      </c>
    </row>
    <row r="729" spans="2:4" ht="14.25" customHeight="1">
      <c r="B729" s="4" t="s">
        <v>693</v>
      </c>
      <c r="C729" s="5" t="str">
        <f ca="1">IFERROR(__xludf.DUMMYFUNCTION("GOOGLETRANSLATE(B729,""en"", ""hi"")"),"सफलतापूर्वक सहेजा गया")</f>
        <v>सफलतापूर्वक सहेजा गया</v>
      </c>
      <c r="D729" s="6"/>
    </row>
    <row r="730" spans="2:4" ht="14.25" customHeight="1">
      <c r="B730" s="4" t="s">
        <v>694</v>
      </c>
      <c r="C730" s="5" t="str">
        <f ca="1">IFERROR(__xludf.DUMMYFUNCTION("GOOGLETRANSLATE(B730,""en"", ""hi"")"),"गलत डेटा दर्ज किया गया")</f>
        <v>गलत डेटा दर्ज किया गया</v>
      </c>
      <c r="D730" s="6"/>
    </row>
    <row r="731" spans="2:4" ht="14.25" customHeight="1">
      <c r="B731" s="4" t="s">
        <v>695</v>
      </c>
      <c r="C731" s="5" t="str">
        <f ca="1">IFERROR(__xludf.DUMMYFUNCTION("GOOGLETRANSLATE(B731,""en"", ""hi"")"),"कृपया प्रतीक्षा करें जब तक कि मुख्य स्थान निर्देशांक प्राप्त नहीं हो जाते।")</f>
        <v>कृपया प्रतीक्षा करें जब तक कि मुख्य स्थान निर्देशांक प्राप्त नहीं हो जाते।</v>
      </c>
    </row>
    <row r="732" spans="2:4" ht="14.25" customHeight="1">
      <c r="B732" s="4" t="s">
        <v>696</v>
      </c>
      <c r="C732" s="5" t="str">
        <f ca="1">IFERROR(__xludf.DUMMYFUNCTION("GOOGLETRANSLATE(B732,""en"", ""hi"")"),"डेटा सुरक्षित है!")</f>
        <v>डेटा सुरक्षित है!</v>
      </c>
    </row>
    <row r="733" spans="2:4" ht="14.25">
      <c r="B733" s="4" t="s">
        <v>697</v>
      </c>
      <c r="C733" s="5" t="str">
        <f ca="1">IFERROR(__xludf.DUMMYFUNCTION("GOOGLETRANSLATE(B733,""en"", ""hi"")"),"मास्टर लोकेशन को सेव करते समय त्रुटि हुई")</f>
        <v>मास्टर लोकेशन को सेव करते समय त्रुटि हुई</v>
      </c>
      <c r="D733" s="18" t="s">
        <v>810</v>
      </c>
    </row>
    <row r="734" spans="2:4" ht="14.25" customHeight="1">
      <c r="B734" s="4" t="s">
        <v>698</v>
      </c>
      <c r="C734" s="5" t="str">
        <f ca="1">IFERROR(__xludf.DUMMYFUNCTION("GOOGLETRANSLATE(B734,""en"", ""hi"")"),"कृपया सभी विवरण भरें")</f>
        <v>कृपया सभी विवरण भरें</v>
      </c>
    </row>
    <row r="735" spans="2:4" ht="14.25" customHeight="1">
      <c r="B735" s="4" t="s">
        <v>699</v>
      </c>
      <c r="C735" s="5" t="str">
        <f ca="1">IFERROR(__xludf.DUMMYFUNCTION("GOOGLETRANSLATE(B735,""en"", ""hi"")"),"सभी प्रसवपूर्व स्वास्थ्य देखभाल (पीएनसी) दौरे पूरे हो गए।")</f>
        <v>सभी प्रसवपूर्व स्वास्थ्य देखभाल (पीएनसी) दौरे पूरे हो गए।</v>
      </c>
      <c r="D735" s="6" t="s">
        <v>811</v>
      </c>
    </row>
    <row r="736" spans="2:4" ht="14.25" customHeight="1">
      <c r="B736" s="4" t="s">
        <v>700</v>
      </c>
      <c r="C736" s="5" t="str">
        <f ca="1">IFERROR(__xludf.DUMMYFUNCTION("GOOGLETRANSLATE(B736,""en"", ""hi"")"),"सभी 4 एएनसी विज़िट पूरी हो गईं")</f>
        <v>सभी 4 एएनसी विज़िट पूरी हो गईं</v>
      </c>
      <c r="D736" s="18" t="s">
        <v>812</v>
      </c>
    </row>
    <row r="737" spans="2:4" ht="14.25" customHeight="1">
      <c r="B737" s="4" t="s">
        <v>701</v>
      </c>
      <c r="C737" s="5" t="str">
        <f ca="1">IFERROR(__xludf.DUMMYFUNCTION("GOOGLETRANSLATE(B737,""en"", ""hi"")"),"ABHA OTP सत्यापित करें")</f>
        <v>ABHA OTP सत्यापित करें</v>
      </c>
    </row>
    <row r="738" spans="2:4" ht="14.25" customHeight="1">
      <c r="B738" s="4" t="s">
        <v>702</v>
      </c>
      <c r="C738" s="5" t="str">
        <f ca="1">IFERROR(__xludf.DUMMYFUNCTION("GOOGLETRANSLATE(B738,""en"", ""hi"")"),"इस तिथि के लिए कार्यक्रम पहले से मौजूद हैं")</f>
        <v>इस तिथि के लिए कार्यक्रम पहले से मौजूद हैं</v>
      </c>
    </row>
    <row r="739" spans="2:4" ht="14.25" customHeight="1">
      <c r="B739" s="4" t="s">
        <v>703</v>
      </c>
      <c r="C739" s="5" t="str">
        <f ca="1">IFERROR(__xludf.DUMMYFUNCTION("GOOGLETRANSLATE(B739,""en"", ""hi"")"),"होम पेज पर जाएं")</f>
        <v>होम पेज पर जाएं</v>
      </c>
    </row>
    <row r="740" spans="2:4" ht="14.25" customHeight="1">
      <c r="B740" s="4" t="s">
        <v>704</v>
      </c>
      <c r="C740" s="5" t="str">
        <f ca="1">IFERROR(__xludf.DUMMYFUNCTION("GOOGLETRANSLATE(B740,""en"", ""hi"")"),"अमान्य छवि! पुनः प्रयास करें")</f>
        <v>अमान्य छवि! पुनः प्रयास करें</v>
      </c>
    </row>
    <row r="741" spans="2:4" ht="14.25" customHeight="1">
      <c r="B741" s="4" t="s">
        <v>705</v>
      </c>
      <c r="C741" s="5" t="str">
        <f ca="1">IFERROR(__xludf.DUMMYFUNCTION("GOOGLETRANSLATE(B741,""en"", ""hi"")"),"अपवाद! छवि प्रसंस्करण विफल रहा")</f>
        <v>अपवाद! छवि प्रसंस्करण विफल रहा</v>
      </c>
    </row>
    <row r="742" spans="2:4" ht="14.25" customHeight="1">
      <c r="B742" s="4" t="s">
        <v>706</v>
      </c>
      <c r="C742" s="5" t="str">
        <f ca="1">IFERROR(__xludf.DUMMYFUNCTION("GOOGLETRANSLATE(B742,""en"", ""hi"")"),"आंखें बंद करो! फिर से कोशिश करो")</f>
        <v>आंखें बंद करो! फिर से कोशिश करो</v>
      </c>
      <c r="D742" s="18" t="s">
        <v>742</v>
      </c>
    </row>
    <row r="743" spans="2:4" ht="14.25" customHeight="1">
      <c r="B743" s="4" t="s">
        <v>707</v>
      </c>
      <c r="C743" s="5" t="str">
        <f ca="1">IFERROR(__xludf.DUMMYFUNCTION("GOOGLETRANSLATE(B743,""en"", ""hi"")"),"घर पर मुलाक़ात")</f>
        <v>घर पर मुलाक़ात</v>
      </c>
      <c r="D743" s="6" t="s">
        <v>813</v>
      </c>
    </row>
    <row r="744" spans="2:4" ht="14.25" customHeight="1">
      <c r="B744" s="4" t="s">
        <v>708</v>
      </c>
      <c r="C744" s="5" t="str">
        <f ca="1">IFERROR(__xludf.DUMMYFUNCTION("GOOGLETRANSLATE(B744,""en"", ""hi"")"),"आगे बढ़ने के लिए कृपया छवि कैप्चर करें।")</f>
        <v>आगे बढ़ने के लिए कृपया छवि कैप्चर करें।</v>
      </c>
    </row>
    <row r="745" spans="2:4" ht="14.25" customHeight="1">
      <c r="B745" s="4" t="s">
        <v>709</v>
      </c>
      <c r="C745" s="5" t="str">
        <f ca="1">IFERROR(__xludf.DUMMYFUNCTION("GOOGLETRANSLATE(B745,""en"", ""hi"")"),"मरीज का डेटा लोड हो रहा है, कृपया प्रतीक्षा करें…")</f>
        <v>मरीज का डेटा लोड हो रहा है, कृपया प्रतीक्षा करें…</v>
      </c>
    </row>
    <row r="746" spans="2:4" ht="14.25" customHeight="1">
      <c r="B746" s="4" t="s">
        <v>710</v>
      </c>
      <c r="C746" s="5" t="str">
        <f ca="1">IFERROR(__xludf.DUMMYFUNCTION("GOOGLETRANSLATE(B746,""en"", ""hi"")"),"नेविगेशन त्रुटि:")</f>
        <v>नेविगेशन त्रुटि:</v>
      </c>
    </row>
    <row r="747" spans="2:4" ht="14.25" customHeight="1">
      <c r="B747" s="4" t="s">
        <v>711</v>
      </c>
      <c r="C747" s="5" t="str">
        <f ca="1">IFERROR(__xludf.DUMMYFUNCTION("GOOGLETRANSLATE(B747,""en"", ""hi"")"),"स्थानांतरित किए गए रिकॉर्ड:")</f>
        <v>स्थानांतरित किए गए रिकॉर्ड:</v>
      </c>
      <c r="D747" s="18" t="s">
        <v>814</v>
      </c>
    </row>
    <row r="748" spans="2:4" ht="14.25" customHeight="1">
      <c r="B748" s="4" t="s">
        <v>712</v>
      </c>
      <c r="C748" s="5" t="str">
        <f ca="1">IFERROR(__xludf.DUMMYFUNCTION("GOOGLETRANSLATE(B748,""en"", ""hi"")"),"कृपया लाभार्थी का नाम दर्ज करें")</f>
        <v>कृपया लाभार्थी का नाम दर्ज करें</v>
      </c>
    </row>
    <row r="749" spans="2:4" ht="14.25" customHeight="1">
      <c r="B749" s="4" t="s">
        <v>713</v>
      </c>
      <c r="C749" s="5" t="str">
        <f ca="1">IFERROR(__xludf.DUMMYFUNCTION("GOOGLETRANSLATE(B749,""en"", ""hi"")"),"बैच चयन")</f>
        <v>बैच चयन</v>
      </c>
    </row>
    <row r="750" spans="2:4" ht="14.25" customHeight="1">
      <c r="B750" s="4" t="s">
        <v>714</v>
      </c>
      <c r="C750" s="5" t="str">
        <f ca="1">IFERROR(__xludf.DUMMYFUNCTION("GOOGLETRANSLATE(B750,""en"", ""hi"")"),"टेम्पलेट हटा दिया गया")</f>
        <v>टेम्पलेट हटा दिया गया</v>
      </c>
    </row>
    <row r="751" spans="2:4" ht="14.25" customHeight="1">
      <c r="B751" s="4" t="s">
        <v>715</v>
      </c>
      <c r="C751" s="5" t="str">
        <f ca="1">IFERROR(__xludf.DUMMYFUNCTION("GOOGLETRANSLATE(B751,""en"", ""hi"")"),"अवधि के लिए अधिकतम अनुमत मान 6 है।")</f>
        <v>अवधि के लिए अधिकतम अनुमत मान 6 है।</v>
      </c>
    </row>
    <row r="752" spans="2:4" ht="14.25" customHeight="1">
      <c r="B752" s="4" t="s">
        <v>716</v>
      </c>
      <c r="C752" s="5" t="str">
        <f ca="1">IFERROR(__xludf.DUMMYFUNCTION("GOOGLETRANSLATE(B752,""en"", ""hi"")"),"दवा ")</f>
        <v xml:space="preserve">दवा </v>
      </c>
    </row>
    <row r="753" spans="2:4" ht="14.25" customHeight="1">
      <c r="B753" s="4" t="s">
        <v>717</v>
      </c>
      <c r="C753" s="5" t="str">
        <f ca="1">IFERROR(__xludf.DUMMYFUNCTION("GOOGLETRANSLATE(B753,""en"", ""hi"")"),"आप निर्धारित बिंदु से 2 मीटर से अधिक दूर चले गए हैं। क्या आप अपना स्थान अपडेट करना चाहते हैं?")</f>
        <v>आप निर्धारित बिंदु से 2 मीटर से अधिक दूर चले गए हैं। क्या आप अपना स्थान अपडेट करना चाहते हैं?</v>
      </c>
    </row>
    <row r="754" spans="2:4" ht="14.25" customHeight="1">
      <c r="B754" s="4" t="s">
        <v>718</v>
      </c>
      <c r="C754" s="5" t="str">
        <f ca="1">IFERROR(__xludf.DUMMYFUNCTION("GOOGLETRANSLATE(B754,""en"", ""hi"")"),"लाभार्थी ABHA मैपिंग।")</f>
        <v>लाभार्थी ABHA मैपिंग।</v>
      </c>
    </row>
    <row r="755" spans="2:4" ht="14.25" customHeight="1">
      <c r="B755" s="4" t="s">
        <v>379</v>
      </c>
      <c r="C755" s="5" t="str">
        <f ca="1">IFERROR(__xludf.DUMMYFUNCTION("GOOGLETRANSLATE(B755,""en"", ""hi"")"),"चेतावनी")</f>
        <v>चेतावनी</v>
      </c>
    </row>
    <row r="756" spans="2:4" ht="14.25" customHeight="1">
      <c r="B756" s="4" t="s">
        <v>719</v>
      </c>
      <c r="C756" s="5" t="str">
        <f ca="1">IFERROR(__xludf.DUMMYFUNCTION("GOOGLETRANSLATE(B756,""en"", ""hi"")"),"कृपया लॉगआउट करने और बाहर निकलने की पुष्टि करें।")</f>
        <v>कृपया लॉगआउट करने और बाहर निकलने की पुष्टि करें।</v>
      </c>
    </row>
    <row r="757" spans="2:4" ht="14.25" customHeight="1">
      <c r="B757" s="4" t="s">
        <v>720</v>
      </c>
      <c r="C757" s="5" t="str">
        <f ca="1">IFERROR(__xludf.DUMMYFUNCTION("GOOGLETRANSLATE(B757,""en"", ""hi"")"),"आप अपने कार्यालय से बाहर रहकर लॉग इन करने का प्रयास कर रहे हैं। क्या आप पुनः प्रयास करना चाहेंगे?")</f>
        <v>आप अपने कार्यालय से बाहर रहकर लॉग इन करने का प्रयास कर रहे हैं। क्या आप पुनः प्रयास करना चाहेंगे?</v>
      </c>
    </row>
    <row r="758" spans="2:4" ht="14.25" customHeight="1">
      <c r="B758" s="4" t="s">
        <v>721</v>
      </c>
      <c r="C758" s="5" t="str">
        <f ca="1">IFERROR(__xludf.DUMMYFUNCTION("GOOGLETRANSLATE(B758,""en"", ""hi"")"),"रोगी पहले से मौजूद है")</f>
        <v>रोगी पहले से मौजूद है</v>
      </c>
    </row>
    <row r="759" spans="2:4" ht="14.25" customHeight="1">
      <c r="B759" s="4" t="s">
        <v>722</v>
      </c>
      <c r="C759" s="5" t="str">
        <f ca="1">IFERROR(__xludf.DUMMYFUNCTION("GOOGLETRANSLATE(B759,""en"", ""hi"")"),"मरीज को बचाने में त्रुटि")</f>
        <v>मरीज को बचाने में त्रुटि</v>
      </c>
    </row>
    <row r="760" spans="2:4" ht="14.25" customHeight="1">
      <c r="B760" s="4" t="s">
        <v>723</v>
      </c>
      <c r="C760" s="5" t="str">
        <f ca="1">IFERROR(__xludf.DUMMYFUNCTION("GOOGLETRANSLATE(B760,""en"", ""hi"")"),"ई-संजीवनी लॉगिन")</f>
        <v>ई-संजीवनी लॉगिन</v>
      </c>
    </row>
    <row r="761" spans="2:4" ht="14.25" customHeight="1">
      <c r="B761" s="4" t="s">
        <v>724</v>
      </c>
      <c r="C761" s="5" t="str">
        <f ca="1">IFERROR(__xludf.DUMMYFUNCTION("GOOGLETRANSLATE(B761,""en"", ""hi"")"),"एक अपडेट इंस्टॉल करने के लिए तैयार है।")</f>
        <v>एक अपडेट इंस्टॉल करने के लिए तैयार है।</v>
      </c>
      <c r="D761" s="18" t="s">
        <v>743</v>
      </c>
    </row>
    <row r="762" spans="2:4" ht="14.25" customHeight="1">
      <c r="B762" s="4" t="s">
        <v>725</v>
      </c>
      <c r="C762" s="5" t="str">
        <f ca="1">IFERROR(__xludf.DUMMYFUNCTION("GOOGLETRANSLATE(B762,""en"", ""hi"")"),"पुनः आरंभ करें")</f>
        <v>पुनः आरंभ करें</v>
      </c>
    </row>
    <row r="763" spans="2:4" ht="14.25" customHeight="1">
      <c r="B763" s="4" t="s">
        <v>726</v>
      </c>
      <c r="C763" s="5" t="str">
        <f ca="1">IFERROR(__xludf.DUMMYFUNCTION("GOOGLETRANSLATE(B763,""en"", ""hi"")"),"आवेदन करना")</f>
        <v>आवेदन करना</v>
      </c>
    </row>
    <row r="764" spans="2:4" ht="14.25" customHeight="1">
      <c r="B764" s="4" t="s">
        <v>727</v>
      </c>
      <c r="C764" s="5" t="str">
        <f ca="1">IFERROR(__xludf.DUMMYFUNCTION("GOOGLETRANSLATE(B764,""en"", ""hi"")"),"आवेदन की भाषा चुनें")</f>
        <v>आवेदन की भाषा चुनें</v>
      </c>
    </row>
    <row r="765" spans="2:4" ht="14.25" customHeight="1">
      <c r="B765" s="4" t="s">
        <v>728</v>
      </c>
      <c r="C765" s="5" t="str">
        <f ca="1">IFERROR(__xludf.DUMMYFUNCTION("GOOGLETRANSLATE(B765,""en"", ""hi"")"),"अपडेट रद्द कर दिया गया या असफल रहा।")</f>
        <v>अपडेट रद्द कर दिया गया या असफल रहा।</v>
      </c>
    </row>
    <row r="766" spans="2:4" ht="14.25" customHeight="1">
      <c r="B766" s="4" t="s">
        <v>729</v>
      </c>
      <c r="C766" s="5" t="str">
        <f ca="1">IFERROR(__xludf.DUMMYFUNCTION("GOOGLETRANSLATE(B766,""en"", ""hi"")"),"पुनः प्रयास करें")</f>
        <v>पुनः प्रयास करें</v>
      </c>
    </row>
    <row r="767" spans="2:4" ht="14.25" customHeight="1">
      <c r="B767" s="4" t="s">
        <v>730</v>
      </c>
      <c r="C767" s="5" t="str">
        <f ca="1">IFERROR(__xludf.DUMMYFUNCTION("GOOGLETRANSLATE(B767,""en"", ""hi"")"),"अनुमति नहीं मिली")</f>
        <v>अनुमति नहीं मिली</v>
      </c>
    </row>
    <row r="768" spans="2:4" ht="14.25" customHeight="1">
      <c r="B768" s="4" t="s">
        <v>731</v>
      </c>
      <c r="C768" s="5" t="str">
        <f ca="1">IFERROR(__xludf.DUMMYFUNCTION("GOOGLETRANSLATE(B768,""en"", ""hi"")"),"निर्धारित नहीं")</f>
        <v>निर्धारित नहीं</v>
      </c>
    </row>
    <row r="769" spans="2:3" ht="14.25" customHeight="1">
      <c r="B769" s="4" t="s">
        <v>732</v>
      </c>
      <c r="C769" s="5" t="str">
        <f ca="1">IFERROR(__xludf.DUMMYFUNCTION("GOOGLETRANSLATE(B769,""en"", ""hi"")"),"स्थान प्रदाता/जीपीएस अक्षम")</f>
        <v>स्थान प्रदाता/जीपीएस अक्षम</v>
      </c>
    </row>
    <row r="770" spans="2:3" ht="14.25" customHeight="1">
      <c r="B770" s="4" t="s">
        <v>733</v>
      </c>
      <c r="C770" s="5" t="str">
        <f ca="1">IFERROR(__xludf.DUMMYFUNCTION("GOOGLETRANSLATE(B770,""en"", ""hi"")"),"अमान्य छवि! एकाधिक चेहरे पाए गए")</f>
        <v>अमान्य छवि! एकाधिक चेहरे पाए गए</v>
      </c>
    </row>
    <row r="771" spans="2:3" ht="14.25" customHeight="1">
      <c r="B771" s="4" t="s">
        <v>734</v>
      </c>
      <c r="C771" s="5" t="str">
        <f ca="1">IFERROR(__xludf.DUMMYFUNCTION("GOOGLETRANSLATE(B771,""en"", ""hi"")"),"ABHA को लाभार्थी से जोड़ना")</f>
        <v>ABHA को लाभार्थी से जोड़ना</v>
      </c>
    </row>
    <row r="772" spans="2:3" ht="14.25" customHeight="1">
      <c r="B772" s="4" t="s">
        <v>735</v>
      </c>
      <c r="C772" s="5" t="str">
        <f ca="1">IFERROR(__xludf.DUMMYFUNCTION("GOOGLETRANSLATE(B772,""en"", ""hi"")"),"लाभार्थी आईडी () वाला एक मरीज पहले से ही सिस्टम में मौजूद है।")</f>
        <v>लाभार्थी आईडी () वाला एक मरीज पहले से ही सिस्टम में मौजूद है।</v>
      </c>
    </row>
    <row r="773" spans="2:3" ht="14.25" customHeight="1">
      <c r="B773" s="4" t="s">
        <v>736</v>
      </c>
      <c r="C773" s="5" t="str">
        <f ca="1">IFERROR(__xludf.DUMMYFUNCTION("GOOGLETRANSLATE(B773,""en"", ""hi"")"),"डेटा अपर्याप्त होने के कारण मरीज़ को सहेजने में विफलता मिली। कृपया सुनिश्चित करें कि सभी डेटा सिंक हो गए हैं।")</f>
        <v>डेटा अपर्याप्त होने के कारण मरीज़ को सहेजने में विफलता मिली। कृपया सुनिश्चित करें कि सभी डेटा सिंक हो गए हैं।</v>
      </c>
    </row>
    <row r="774" spans="2:3" ht="14.25" customHeight="1">
      <c r="B774" s="4"/>
    </row>
    <row r="775" spans="2:3" ht="14.25" customHeight="1">
      <c r="B775" s="4"/>
    </row>
    <row r="776" spans="2:3" ht="14.25" customHeight="1">
      <c r="B776" s="4"/>
    </row>
    <row r="777" spans="2:3" ht="14.25" customHeight="1">
      <c r="B777" s="4"/>
    </row>
    <row r="778" spans="2:3" ht="14.25" customHeight="1">
      <c r="B778" s="4"/>
    </row>
    <row r="779" spans="2:3" ht="14.25" customHeight="1">
      <c r="B779" s="4"/>
    </row>
    <row r="780" spans="2:3" ht="14.25" customHeight="1">
      <c r="B780" s="4"/>
    </row>
    <row r="781" spans="2:3" ht="14.25" customHeight="1">
      <c r="B781" s="4"/>
    </row>
    <row r="782" spans="2:3" ht="14.25" customHeight="1">
      <c r="B782" s="4"/>
    </row>
    <row r="783" spans="2:3" ht="14.25" customHeight="1">
      <c r="B783" s="4"/>
    </row>
    <row r="784" spans="2:3" ht="14.25" customHeight="1">
      <c r="B784" s="4"/>
    </row>
    <row r="785" spans="2:2" ht="14.25" customHeight="1">
      <c r="B785" s="4"/>
    </row>
    <row r="786" spans="2:2" ht="14.25" customHeight="1">
      <c r="B786" s="4"/>
    </row>
    <row r="787" spans="2:2" ht="14.25" customHeight="1">
      <c r="B787" s="4"/>
    </row>
    <row r="788" spans="2:2" ht="14.25" customHeight="1">
      <c r="B788" s="4"/>
    </row>
    <row r="789" spans="2:2" ht="14.25" customHeight="1">
      <c r="B789" s="4"/>
    </row>
    <row r="790" spans="2:2" ht="14.25" customHeight="1">
      <c r="B790" s="4"/>
    </row>
    <row r="791" spans="2:2" ht="14.25" customHeight="1">
      <c r="B791" s="4"/>
    </row>
    <row r="792" spans="2:2" ht="14.25" customHeight="1">
      <c r="B792" s="4"/>
    </row>
    <row r="793" spans="2:2" ht="14.25" customHeight="1">
      <c r="B793" s="4"/>
    </row>
    <row r="794" spans="2:2" ht="14.25" customHeight="1">
      <c r="B794" s="4"/>
    </row>
    <row r="795" spans="2:2" ht="14.25" customHeight="1">
      <c r="B795" s="4"/>
    </row>
    <row r="796" spans="2:2" ht="14.25" customHeight="1">
      <c r="B796" s="4"/>
    </row>
    <row r="797" spans="2:2" ht="14.25" customHeight="1">
      <c r="B797" s="4"/>
    </row>
    <row r="798" spans="2:2" ht="14.25" customHeight="1">
      <c r="B798" s="4"/>
    </row>
    <row r="799" spans="2:2" ht="14.25" customHeight="1">
      <c r="B799" s="4"/>
    </row>
    <row r="800" spans="2:2" ht="14.25" customHeight="1">
      <c r="B800" s="4"/>
    </row>
    <row r="801" spans="2:2" ht="14.25" customHeight="1">
      <c r="B801" s="4"/>
    </row>
    <row r="802" spans="2:2" ht="14.25" customHeight="1">
      <c r="B802" s="4"/>
    </row>
    <row r="803" spans="2:2" ht="14.25" customHeight="1">
      <c r="B803" s="4"/>
    </row>
    <row r="804" spans="2:2" ht="14.25" customHeight="1">
      <c r="B804" s="4"/>
    </row>
    <row r="805" spans="2:2" ht="14.25" customHeight="1">
      <c r="B805" s="4"/>
    </row>
    <row r="806" spans="2:2" ht="14.25" customHeight="1">
      <c r="B806" s="4"/>
    </row>
    <row r="807" spans="2:2" ht="14.25" customHeight="1">
      <c r="B807" s="4"/>
    </row>
    <row r="808" spans="2:2" ht="14.25" customHeight="1">
      <c r="B808" s="4"/>
    </row>
    <row r="809" spans="2:2" ht="14.25" customHeight="1">
      <c r="B809" s="4"/>
    </row>
    <row r="810" spans="2:2" ht="14.25" customHeight="1">
      <c r="B810" s="4"/>
    </row>
    <row r="811" spans="2:2" ht="14.25" customHeight="1">
      <c r="B811" s="4"/>
    </row>
    <row r="812" spans="2:2" ht="14.25" customHeight="1">
      <c r="B812" s="4"/>
    </row>
    <row r="813" spans="2:2" ht="14.25" customHeight="1">
      <c r="B813" s="4"/>
    </row>
    <row r="814" spans="2:2" ht="14.25" customHeight="1">
      <c r="B814" s="4"/>
    </row>
    <row r="815" spans="2:2" ht="14.25" customHeight="1">
      <c r="B815" s="4"/>
    </row>
    <row r="816" spans="2:2" ht="14.25" customHeight="1">
      <c r="B816" s="4"/>
    </row>
    <row r="817" spans="2:2" ht="14.25" customHeight="1">
      <c r="B817" s="4"/>
    </row>
    <row r="818" spans="2:2" ht="14.25" customHeight="1">
      <c r="B818" s="4"/>
    </row>
    <row r="819" spans="2:2" ht="14.25" customHeight="1">
      <c r="B819" s="4"/>
    </row>
    <row r="820" spans="2:2" ht="14.25" customHeight="1">
      <c r="B820" s="4"/>
    </row>
    <row r="821" spans="2:2" ht="14.25" customHeight="1">
      <c r="B821" s="4"/>
    </row>
    <row r="822" spans="2:2" ht="14.25" customHeight="1">
      <c r="B822" s="4"/>
    </row>
    <row r="823" spans="2:2" ht="14.25" customHeight="1">
      <c r="B823" s="4"/>
    </row>
    <row r="824" spans="2:2" ht="14.25" customHeight="1">
      <c r="B824" s="4"/>
    </row>
    <row r="825" spans="2:2" ht="14.25" customHeight="1">
      <c r="B825" s="4"/>
    </row>
    <row r="826" spans="2:2" ht="14.25" customHeight="1">
      <c r="B826" s="4"/>
    </row>
    <row r="827" spans="2:2" ht="14.25" customHeight="1">
      <c r="B827" s="4"/>
    </row>
    <row r="828" spans="2:2" ht="14.25" customHeight="1">
      <c r="B828" s="4"/>
    </row>
    <row r="829" spans="2:2" ht="14.25" customHeight="1">
      <c r="B829" s="4"/>
    </row>
    <row r="830" spans="2:2" ht="14.25" customHeight="1">
      <c r="B830" s="4"/>
    </row>
    <row r="831" spans="2:2" ht="14.25" customHeight="1">
      <c r="B831" s="4"/>
    </row>
    <row r="832" spans="2:2" ht="14.25" customHeight="1">
      <c r="B832" s="4"/>
    </row>
    <row r="833" spans="2:2" ht="14.25" customHeight="1">
      <c r="B833" s="4"/>
    </row>
    <row r="834" spans="2:2" ht="14.25" customHeight="1">
      <c r="B834" s="4"/>
    </row>
    <row r="835" spans="2:2" ht="14.25" customHeight="1">
      <c r="B835" s="4"/>
    </row>
    <row r="836" spans="2:2" ht="14.25" customHeight="1">
      <c r="B836" s="4"/>
    </row>
    <row r="837" spans="2:2" ht="14.25" customHeight="1">
      <c r="B837" s="4"/>
    </row>
    <row r="838" spans="2:2" ht="14.25" customHeight="1">
      <c r="B838" s="4"/>
    </row>
    <row r="839" spans="2:2" ht="14.25" customHeight="1">
      <c r="B839" s="4"/>
    </row>
    <row r="840" spans="2:2" ht="14.25" customHeight="1">
      <c r="B840" s="4"/>
    </row>
    <row r="841" spans="2:2" ht="14.25" customHeight="1">
      <c r="B841" s="4"/>
    </row>
    <row r="842" spans="2:2" ht="14.25" customHeight="1">
      <c r="B842" s="4"/>
    </row>
    <row r="843" spans="2:2" ht="14.25" customHeight="1">
      <c r="B843" s="4"/>
    </row>
    <row r="844" spans="2:2" ht="14.25" customHeight="1">
      <c r="B844" s="4"/>
    </row>
    <row r="845" spans="2:2" ht="14.25" customHeight="1">
      <c r="B845" s="4"/>
    </row>
    <row r="846" spans="2:2" ht="14.25" customHeight="1">
      <c r="B846" s="4"/>
    </row>
    <row r="847" spans="2:2" ht="14.25" customHeight="1">
      <c r="B847" s="4"/>
    </row>
    <row r="848" spans="2:2" ht="14.25" customHeight="1">
      <c r="B848" s="4"/>
    </row>
    <row r="849" spans="2:2" ht="14.25" customHeight="1">
      <c r="B849" s="4"/>
    </row>
    <row r="850" spans="2:2" ht="14.25" customHeight="1">
      <c r="B850" s="4"/>
    </row>
    <row r="851" spans="2:2" ht="14.25" customHeight="1">
      <c r="B851" s="4"/>
    </row>
    <row r="852" spans="2:2" ht="14.25" customHeight="1">
      <c r="B852" s="4"/>
    </row>
    <row r="853" spans="2:2" ht="14.25" customHeight="1">
      <c r="B853" s="4"/>
    </row>
    <row r="854" spans="2:2" ht="14.25" customHeight="1">
      <c r="B854" s="4"/>
    </row>
    <row r="855" spans="2:2" ht="14.25" customHeight="1">
      <c r="B855" s="4"/>
    </row>
    <row r="856" spans="2:2" ht="14.25" customHeight="1">
      <c r="B856" s="4"/>
    </row>
    <row r="857" spans="2:2" ht="14.25" customHeight="1">
      <c r="B857" s="4"/>
    </row>
    <row r="858" spans="2:2" ht="14.25" customHeight="1">
      <c r="B858" s="4"/>
    </row>
    <row r="859" spans="2:2" ht="14.25" customHeight="1">
      <c r="B859" s="4"/>
    </row>
    <row r="860" spans="2:2" ht="14.25" customHeight="1">
      <c r="B860" s="4"/>
    </row>
    <row r="861" spans="2:2" ht="14.25" customHeight="1">
      <c r="B861" s="4"/>
    </row>
    <row r="862" spans="2:2" ht="14.25" customHeight="1">
      <c r="B862" s="4"/>
    </row>
    <row r="863" spans="2:2" ht="14.25" customHeight="1">
      <c r="B863" s="4"/>
    </row>
    <row r="864" spans="2:2" ht="14.25" customHeight="1">
      <c r="B864" s="4"/>
    </row>
    <row r="865" spans="2:2" ht="14.25" customHeight="1">
      <c r="B865" s="4"/>
    </row>
    <row r="866" spans="2:2" ht="14.25" customHeight="1">
      <c r="B866" s="4"/>
    </row>
    <row r="867" spans="2:2" ht="14.25" customHeight="1">
      <c r="B867" s="4"/>
    </row>
    <row r="868" spans="2:2" ht="14.25" customHeight="1">
      <c r="B868" s="4"/>
    </row>
    <row r="869" spans="2:2" ht="14.25" customHeight="1">
      <c r="B869" s="4"/>
    </row>
    <row r="870" spans="2:2" ht="14.25" customHeight="1">
      <c r="B870" s="4"/>
    </row>
    <row r="871" spans="2:2" ht="14.25" customHeight="1">
      <c r="B871" s="4"/>
    </row>
    <row r="872" spans="2:2" ht="14.25" customHeight="1">
      <c r="B872" s="4"/>
    </row>
    <row r="873" spans="2:2" ht="14.25" customHeight="1">
      <c r="B873" s="4"/>
    </row>
    <row r="874" spans="2:2" ht="14.25" customHeight="1">
      <c r="B874" s="4"/>
    </row>
    <row r="875" spans="2:2" ht="14.25" customHeight="1">
      <c r="B875" s="4"/>
    </row>
    <row r="876" spans="2:2" ht="14.25" customHeight="1">
      <c r="B876" s="4"/>
    </row>
    <row r="877" spans="2:2" ht="14.25" customHeight="1">
      <c r="B877" s="4"/>
    </row>
    <row r="878" spans="2:2" ht="14.25" customHeight="1">
      <c r="B878" s="4"/>
    </row>
    <row r="879" spans="2:2" ht="14.25" customHeight="1">
      <c r="B879" s="4"/>
    </row>
    <row r="880" spans="2:2" ht="14.25" customHeight="1">
      <c r="B880" s="4"/>
    </row>
    <row r="881" spans="2:2" ht="14.25" customHeight="1">
      <c r="B881" s="4"/>
    </row>
    <row r="882" spans="2:2" ht="14.25" customHeight="1">
      <c r="B882" s="4"/>
    </row>
    <row r="883" spans="2:2" ht="14.25" customHeight="1">
      <c r="B883" s="4"/>
    </row>
    <row r="884" spans="2:2" ht="14.25" customHeight="1">
      <c r="B884" s="4"/>
    </row>
    <row r="885" spans="2:2" ht="14.25" customHeight="1">
      <c r="B885" s="4"/>
    </row>
    <row r="886" spans="2:2" ht="14.25" customHeight="1">
      <c r="B886" s="4"/>
    </row>
    <row r="887" spans="2:2" ht="14.25" customHeight="1">
      <c r="B887" s="4"/>
    </row>
    <row r="888" spans="2:2" ht="14.25" customHeight="1">
      <c r="B888" s="4"/>
    </row>
    <row r="889" spans="2:2" ht="14.25" customHeight="1">
      <c r="B889" s="4"/>
    </row>
    <row r="890" spans="2:2" ht="14.25" customHeight="1">
      <c r="B890" s="4"/>
    </row>
    <row r="891" spans="2:2" ht="14.25" customHeight="1">
      <c r="B891" s="4"/>
    </row>
    <row r="892" spans="2:2" ht="14.25" customHeight="1">
      <c r="B892" s="4"/>
    </row>
    <row r="893" spans="2:2" ht="14.25" customHeight="1">
      <c r="B893" s="4"/>
    </row>
    <row r="894" spans="2:2" ht="14.25" customHeight="1">
      <c r="B894" s="4"/>
    </row>
    <row r="895" spans="2:2" ht="14.25" customHeight="1">
      <c r="B895" s="4"/>
    </row>
    <row r="896" spans="2:2" ht="14.25" customHeight="1">
      <c r="B896" s="4"/>
    </row>
    <row r="897" spans="2:2" ht="14.25" customHeight="1">
      <c r="B897" s="4"/>
    </row>
    <row r="898" spans="2:2" ht="14.25" customHeight="1">
      <c r="B898" s="4"/>
    </row>
    <row r="899" spans="2:2" ht="14.25" customHeight="1">
      <c r="B899" s="4"/>
    </row>
    <row r="900" spans="2:2" ht="14.25" customHeight="1">
      <c r="B900" s="4"/>
    </row>
    <row r="901" spans="2:2" ht="14.25" customHeight="1">
      <c r="B901" s="4"/>
    </row>
    <row r="902" spans="2:2" ht="14.25" customHeight="1">
      <c r="B902" s="4"/>
    </row>
    <row r="903" spans="2:2" ht="14.25" customHeight="1">
      <c r="B903" s="4"/>
    </row>
    <row r="904" spans="2:2" ht="14.25" customHeight="1">
      <c r="B904" s="4"/>
    </row>
    <row r="905" spans="2:2" ht="14.25" customHeight="1">
      <c r="B905" s="4"/>
    </row>
    <row r="906" spans="2:2" ht="14.25" customHeight="1">
      <c r="B906" s="4"/>
    </row>
    <row r="907" spans="2:2" ht="14.25" customHeight="1">
      <c r="B907" s="4"/>
    </row>
    <row r="908" spans="2:2" ht="14.25" customHeight="1">
      <c r="B908" s="4"/>
    </row>
    <row r="909" spans="2:2" ht="14.25" customHeight="1">
      <c r="B909" s="4"/>
    </row>
    <row r="910" spans="2:2" ht="14.25" customHeight="1">
      <c r="B910" s="4"/>
    </row>
    <row r="911" spans="2:2" ht="14.25" customHeight="1">
      <c r="B911" s="4"/>
    </row>
    <row r="912" spans="2:2" ht="14.25" customHeight="1">
      <c r="B912" s="4"/>
    </row>
    <row r="913" spans="2:2" ht="14.25" customHeight="1">
      <c r="B913" s="4"/>
    </row>
    <row r="914" spans="2:2" ht="14.25" customHeight="1">
      <c r="B914" s="4"/>
    </row>
    <row r="915" spans="2:2" ht="14.25" customHeight="1">
      <c r="B915" s="4"/>
    </row>
    <row r="916" spans="2:2" ht="14.25" customHeight="1">
      <c r="B916" s="4"/>
    </row>
    <row r="917" spans="2:2" ht="14.25" customHeight="1">
      <c r="B917" s="4"/>
    </row>
    <row r="918" spans="2:2" ht="14.25" customHeight="1">
      <c r="B918" s="4"/>
    </row>
    <row r="919" spans="2:2" ht="14.25" customHeight="1">
      <c r="B919" s="4"/>
    </row>
    <row r="920" spans="2:2" ht="14.25" customHeight="1">
      <c r="B920" s="4"/>
    </row>
    <row r="921" spans="2:2" ht="14.25" customHeight="1">
      <c r="B921" s="4"/>
    </row>
    <row r="922" spans="2:2" ht="14.25" customHeight="1">
      <c r="B922" s="4"/>
    </row>
    <row r="923" spans="2:2" ht="14.25" customHeight="1">
      <c r="B923" s="4"/>
    </row>
    <row r="924" spans="2:2" ht="14.25" customHeight="1">
      <c r="B924" s="4"/>
    </row>
    <row r="925" spans="2:2" ht="14.25" customHeight="1">
      <c r="B925" s="4"/>
    </row>
    <row r="926" spans="2:2" ht="14.25" customHeight="1">
      <c r="B926" s="4"/>
    </row>
    <row r="927" spans="2:2" ht="14.25" customHeight="1">
      <c r="B927" s="4"/>
    </row>
    <row r="928" spans="2:2" ht="14.25" customHeight="1">
      <c r="B928" s="4"/>
    </row>
    <row r="929" spans="2:2" ht="14.25" customHeight="1">
      <c r="B929" s="4"/>
    </row>
    <row r="930" spans="2:2" ht="14.25" customHeight="1">
      <c r="B930" s="4"/>
    </row>
    <row r="931" spans="2:2" ht="14.25" customHeight="1">
      <c r="B931" s="4"/>
    </row>
    <row r="932" spans="2:2" ht="14.25" customHeight="1">
      <c r="B932" s="4"/>
    </row>
    <row r="933" spans="2:2" ht="14.25" customHeight="1">
      <c r="B933" s="4"/>
    </row>
    <row r="934" spans="2:2" ht="14.25" customHeight="1">
      <c r="B934" s="4"/>
    </row>
    <row r="935" spans="2:2" ht="14.25" customHeight="1">
      <c r="B935" s="4"/>
    </row>
    <row r="936" spans="2:2" ht="14.25" customHeight="1">
      <c r="B936" s="4"/>
    </row>
    <row r="937" spans="2:2" ht="14.25" customHeight="1">
      <c r="B937" s="4"/>
    </row>
    <row r="938" spans="2:2" ht="14.25" customHeight="1">
      <c r="B938" s="4"/>
    </row>
    <row r="939" spans="2:2" ht="14.25" customHeight="1">
      <c r="B939" s="4"/>
    </row>
    <row r="940" spans="2:2" ht="14.25" customHeight="1">
      <c r="B940" s="4"/>
    </row>
    <row r="941" spans="2:2" ht="14.25" customHeight="1">
      <c r="B941" s="4"/>
    </row>
    <row r="942" spans="2:2" ht="14.25" customHeight="1">
      <c r="B942" s="4"/>
    </row>
    <row r="943" spans="2:2" ht="14.25" customHeight="1">
      <c r="B943" s="4"/>
    </row>
    <row r="944" spans="2:2" ht="14.25" customHeight="1">
      <c r="B944" s="4"/>
    </row>
    <row r="945" spans="2:2" ht="14.25" customHeight="1">
      <c r="B945" s="4"/>
    </row>
    <row r="946" spans="2:2" ht="14.25" customHeight="1">
      <c r="B946" s="4"/>
    </row>
    <row r="947" spans="2:2" ht="14.25" customHeight="1">
      <c r="B947" s="4"/>
    </row>
    <row r="948" spans="2:2" ht="14.25" customHeight="1">
      <c r="B948" s="4"/>
    </row>
    <row r="949" spans="2:2" ht="14.25" customHeight="1">
      <c r="B949" s="4"/>
    </row>
    <row r="950" spans="2:2" ht="14.25" customHeight="1">
      <c r="B950" s="4"/>
    </row>
    <row r="951" spans="2:2" ht="14.25" customHeight="1">
      <c r="B951" s="4"/>
    </row>
    <row r="952" spans="2:2" ht="14.25" customHeight="1">
      <c r="B952" s="4"/>
    </row>
    <row r="953" spans="2:2" ht="14.25" customHeight="1">
      <c r="B953" s="4"/>
    </row>
    <row r="954" spans="2:2" ht="14.25" customHeight="1">
      <c r="B954" s="4"/>
    </row>
    <row r="955" spans="2:2" ht="14.25" customHeight="1">
      <c r="B955" s="4"/>
    </row>
    <row r="956" spans="2:2" ht="14.25" customHeight="1">
      <c r="B956" s="4"/>
    </row>
    <row r="957" spans="2:2" ht="14.25" customHeight="1">
      <c r="B957" s="4"/>
    </row>
    <row r="958" spans="2:2" ht="14.25" customHeight="1">
      <c r="B958" s="4"/>
    </row>
    <row r="959" spans="2:2" ht="14.25" customHeight="1">
      <c r="B959" s="4"/>
    </row>
    <row r="960" spans="2:2" ht="14.25" customHeight="1">
      <c r="B960" s="4"/>
    </row>
    <row r="961" spans="2:2" ht="14.25" customHeight="1">
      <c r="B961" s="4"/>
    </row>
    <row r="962" spans="2:2" ht="14.25" customHeight="1">
      <c r="B962" s="4"/>
    </row>
    <row r="963" spans="2:2" ht="14.25" customHeight="1">
      <c r="B963" s="4"/>
    </row>
    <row r="964" spans="2:2" ht="14.25" customHeight="1">
      <c r="B964" s="4"/>
    </row>
    <row r="965" spans="2:2" ht="14.25" customHeight="1">
      <c r="B965" s="4"/>
    </row>
    <row r="966" spans="2:2" ht="14.25" customHeight="1">
      <c r="B966" s="4"/>
    </row>
    <row r="967" spans="2:2" ht="14.25" customHeight="1">
      <c r="B967" s="4"/>
    </row>
    <row r="968" spans="2:2" ht="14.25" customHeight="1">
      <c r="B968" s="4"/>
    </row>
    <row r="969" spans="2:2" ht="14.25" customHeight="1">
      <c r="B969" s="4"/>
    </row>
    <row r="970" spans="2:2" ht="14.25" customHeight="1">
      <c r="B970" s="4"/>
    </row>
    <row r="971" spans="2:2" ht="14.25" customHeight="1">
      <c r="B971" s="4"/>
    </row>
    <row r="972" spans="2:2" ht="14.25" customHeight="1">
      <c r="B972" s="4"/>
    </row>
    <row r="973" spans="2:2" ht="14.25" customHeight="1">
      <c r="B973" s="4"/>
    </row>
    <row r="974" spans="2:2" ht="14.25" customHeight="1">
      <c r="B974" s="4"/>
    </row>
    <row r="975" spans="2:2" ht="14.25" customHeight="1">
      <c r="B975" s="4"/>
    </row>
    <row r="976" spans="2:2" ht="14.25" customHeight="1">
      <c r="B976" s="4"/>
    </row>
    <row r="977" spans="2:2" ht="14.25" customHeight="1">
      <c r="B977" s="4"/>
    </row>
    <row r="978" spans="2:2" ht="14.25" customHeight="1">
      <c r="B978" s="4"/>
    </row>
    <row r="979" spans="2:2" ht="14.25" customHeight="1">
      <c r="B979" s="4"/>
    </row>
    <row r="980" spans="2:2" ht="14.25" customHeight="1">
      <c r="B980" s="4"/>
    </row>
    <row r="981" spans="2:2" ht="14.25" customHeight="1">
      <c r="B981" s="4"/>
    </row>
    <row r="982" spans="2:2" ht="14.25" customHeight="1">
      <c r="B982" s="4"/>
    </row>
    <row r="983" spans="2:2" ht="14.25" customHeight="1">
      <c r="B983" s="4"/>
    </row>
    <row r="984" spans="2:2" ht="14.25" customHeight="1">
      <c r="B984" s="4"/>
    </row>
    <row r="985" spans="2:2" ht="14.25" customHeight="1">
      <c r="B985" s="4"/>
    </row>
    <row r="986" spans="2:2" ht="14.25" customHeight="1">
      <c r="B986" s="4"/>
    </row>
    <row r="987" spans="2:2" ht="14.25" customHeight="1">
      <c r="B987" s="4"/>
    </row>
    <row r="988" spans="2:2" ht="14.25" customHeight="1">
      <c r="B988" s="4"/>
    </row>
    <row r="989" spans="2:2" ht="14.25" customHeight="1">
      <c r="B989" s="4"/>
    </row>
    <row r="990" spans="2:2" ht="14.25" customHeight="1">
      <c r="B990" s="4"/>
    </row>
    <row r="991" spans="2:2" ht="14.25" customHeight="1">
      <c r="B991" s="4"/>
    </row>
    <row r="992" spans="2:2" ht="14.25" customHeight="1">
      <c r="B992" s="4"/>
    </row>
    <row r="993" spans="2:2" ht="14.25" customHeight="1">
      <c r="B993" s="4"/>
    </row>
    <row r="994" spans="2:2" ht="14.25" customHeight="1">
      <c r="B994" s="4"/>
    </row>
    <row r="995" spans="2:2" ht="14.25" customHeight="1">
      <c r="B995" s="4"/>
    </row>
    <row r="996" spans="2:2" ht="14.25" customHeight="1">
      <c r="B996" s="4"/>
    </row>
    <row r="997" spans="2:2" ht="14.25" customHeight="1">
      <c r="B997" s="4"/>
    </row>
    <row r="998" spans="2:2" ht="14.25" customHeight="1">
      <c r="B998" s="4"/>
    </row>
    <row r="999" spans="2:2" ht="14.25" customHeight="1">
      <c r="B999" s="4"/>
    </row>
    <row r="1000" spans="2:2" ht="14.25" customHeight="1">
      <c r="B1000" s="4"/>
    </row>
  </sheetData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A4A39-2295-474E-A44C-9ED94AFAC2CD}">
  <dimension ref="B1:C9"/>
  <sheetViews>
    <sheetView tabSelected="1" workbookViewId="0">
      <selection activeCell="B15" sqref="B15"/>
    </sheetView>
  </sheetViews>
  <sheetFormatPr defaultRowHeight="14.25"/>
  <cols>
    <col min="2" max="2" width="42.265625" customWidth="1"/>
    <col min="3" max="3" width="52.06640625" customWidth="1"/>
  </cols>
  <sheetData>
    <row r="1" spans="2:3">
      <c r="B1" s="20" t="s">
        <v>0</v>
      </c>
      <c r="C1" s="20" t="s">
        <v>1</v>
      </c>
    </row>
    <row r="2" spans="2:3" ht="27.75">
      <c r="B2" s="21" t="s">
        <v>817</v>
      </c>
      <c r="C2" s="22" t="s">
        <v>831</v>
      </c>
    </row>
    <row r="3" spans="2:3" ht="27.75">
      <c r="B3" s="21" t="s">
        <v>818</v>
      </c>
      <c r="C3" s="22" t="s">
        <v>832</v>
      </c>
    </row>
    <row r="4" spans="2:3">
      <c r="B4" s="22" t="s">
        <v>819</v>
      </c>
      <c r="C4" s="22" t="s">
        <v>820</v>
      </c>
    </row>
    <row r="5" spans="2:3">
      <c r="B5" s="22" t="s">
        <v>821</v>
      </c>
      <c r="C5" s="22" t="s">
        <v>822</v>
      </c>
    </row>
    <row r="6" spans="2:3">
      <c r="B6" s="22" t="s">
        <v>823</v>
      </c>
      <c r="C6" s="22" t="s">
        <v>824</v>
      </c>
    </row>
    <row r="7" spans="2:3">
      <c r="B7" s="22" t="s">
        <v>825</v>
      </c>
      <c r="C7" s="22" t="s">
        <v>826</v>
      </c>
    </row>
    <row r="8" spans="2:3">
      <c r="B8" s="22" t="s">
        <v>827</v>
      </c>
      <c r="C8" s="22" t="s">
        <v>828</v>
      </c>
    </row>
    <row r="9" spans="2:3">
      <c r="B9" s="22" t="s">
        <v>829</v>
      </c>
      <c r="C9" s="22" t="s">
        <v>830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Strings-1</vt:lpstr>
      <vt:lpstr>Strings-2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 Madhava Ramu</dc:creator>
  <cp:lastModifiedBy>Madhava Ramu N</cp:lastModifiedBy>
  <dcterms:created xsi:type="dcterms:W3CDTF">2026-02-26T13:28:09Z</dcterms:created>
  <dcterms:modified xsi:type="dcterms:W3CDTF">2026-03-18T13:59:10Z</dcterms:modified>
</cp:coreProperties>
</file>